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storagesrv\Archivos\Direccion administrativa y financiera\Gerencia Contablididad y Presupuestos\CONTABILIDAD\01-PROCESO CONTABLE\04-PAGINA WEB\01-WEB 2024\10- OCTUBRE\Excel\"/>
    </mc:Choice>
  </mc:AlternateContent>
  <xr:revisionPtr revIDLastSave="0" documentId="13_ncr:1_{F6F4E2A3-D711-4565-BAE0-9139FC1972DA}" xr6:coauthVersionLast="36" xr6:coauthVersionMax="36" xr10:uidLastSave="{00000000-0000-0000-0000-000000000000}"/>
  <bookViews>
    <workbookView xWindow="0" yWindow="0" windowWidth="20490" windowHeight="7545" tabRatio="458" xr2:uid="{00000000-000D-0000-FFFF-FFFF00000000}"/>
  </bookViews>
  <sheets>
    <sheet name="P2 Presupuesto Aprobado-Eje (2" sheetId="1" r:id="rId1"/>
  </sheets>
  <externalReferences>
    <externalReference r:id="rId2"/>
  </externalReferences>
  <definedNames>
    <definedName name="_xlnm.Print_Area" localSheetId="0">'P2 Presupuesto Aprobado-Eje (2'!$C$1:$R$93</definedName>
    <definedName name="_xlnm.Print_Titles" localSheetId="0">'P2 Presupuesto Aprobado-Eje (2'!$1:$9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7" i="1" l="1"/>
  <c r="R86" i="1" s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R71" i="1"/>
  <c r="R70" i="1"/>
  <c r="E70" i="1"/>
  <c r="D70" i="1"/>
  <c r="R69" i="1"/>
  <c r="R68" i="1"/>
  <c r="R67" i="1"/>
  <c r="R66" i="1"/>
  <c r="R65" i="1"/>
  <c r="R64" i="1"/>
  <c r="R63" i="1"/>
  <c r="R62" i="1"/>
  <c r="O61" i="1"/>
  <c r="R61" i="1" s="1"/>
  <c r="Q60" i="1"/>
  <c r="P60" i="1"/>
  <c r="N60" i="1"/>
  <c r="M60" i="1"/>
  <c r="L60" i="1"/>
  <c r="K60" i="1"/>
  <c r="J60" i="1"/>
  <c r="I60" i="1"/>
  <c r="H60" i="1"/>
  <c r="G60" i="1"/>
  <c r="F60" i="1"/>
  <c r="E60" i="1"/>
  <c r="D60" i="1"/>
  <c r="R59" i="1"/>
  <c r="R58" i="1"/>
  <c r="R57" i="1"/>
  <c r="R56" i="1"/>
  <c r="R55" i="1"/>
  <c r="R54" i="1"/>
  <c r="R53" i="1"/>
  <c r="R52" i="1"/>
  <c r="R51" i="1"/>
  <c r="R50" i="1"/>
  <c r="R49" i="1"/>
  <c r="K48" i="1"/>
  <c r="J48" i="1"/>
  <c r="I48" i="1"/>
  <c r="R48" i="1" s="1"/>
  <c r="R47" i="1"/>
  <c r="R46" i="1"/>
  <c r="R45" i="1"/>
  <c r="Q44" i="1"/>
  <c r="P44" i="1"/>
  <c r="O44" i="1"/>
  <c r="N44" i="1"/>
  <c r="M44" i="1"/>
  <c r="L44" i="1"/>
  <c r="K44" i="1"/>
  <c r="J44" i="1"/>
  <c r="H44" i="1"/>
  <c r="G44" i="1"/>
  <c r="F44" i="1"/>
  <c r="E44" i="1"/>
  <c r="D44" i="1"/>
  <c r="O43" i="1"/>
  <c r="N43" i="1"/>
  <c r="M43" i="1"/>
  <c r="L43" i="1"/>
  <c r="K43" i="1"/>
  <c r="J43" i="1"/>
  <c r="I43" i="1"/>
  <c r="H43" i="1"/>
  <c r="G43" i="1"/>
  <c r="F43" i="1"/>
  <c r="R42" i="1"/>
  <c r="O41" i="1"/>
  <c r="N41" i="1"/>
  <c r="M41" i="1"/>
  <c r="L41" i="1"/>
  <c r="K41" i="1"/>
  <c r="J41" i="1"/>
  <c r="I41" i="1"/>
  <c r="H41" i="1"/>
  <c r="G41" i="1"/>
  <c r="F41" i="1"/>
  <c r="R40" i="1"/>
  <c r="R39" i="1"/>
  <c r="R38" i="1"/>
  <c r="O37" i="1"/>
  <c r="O34" i="1" s="1"/>
  <c r="N37" i="1"/>
  <c r="M37" i="1"/>
  <c r="L37" i="1"/>
  <c r="K37" i="1"/>
  <c r="J37" i="1"/>
  <c r="I37" i="1"/>
  <c r="G37" i="1"/>
  <c r="F37" i="1"/>
  <c r="O36" i="1"/>
  <c r="N36" i="1"/>
  <c r="M36" i="1"/>
  <c r="L36" i="1"/>
  <c r="K36" i="1"/>
  <c r="J36" i="1"/>
  <c r="O35" i="1"/>
  <c r="N35" i="1"/>
  <c r="M35" i="1"/>
  <c r="L35" i="1"/>
  <c r="K35" i="1"/>
  <c r="J35" i="1"/>
  <c r="J34" i="1" s="1"/>
  <c r="I35" i="1"/>
  <c r="H35" i="1"/>
  <c r="G35" i="1"/>
  <c r="F35" i="1"/>
  <c r="F34" i="1" s="1"/>
  <c r="Q34" i="1"/>
  <c r="P34" i="1"/>
  <c r="N34" i="1"/>
  <c r="E34" i="1"/>
  <c r="D34" i="1"/>
  <c r="R33" i="1"/>
  <c r="O32" i="1"/>
  <c r="N32" i="1"/>
  <c r="M32" i="1"/>
  <c r="L32" i="1"/>
  <c r="K32" i="1"/>
  <c r="H32" i="1"/>
  <c r="G32" i="1"/>
  <c r="F32" i="1"/>
  <c r="O31" i="1"/>
  <c r="N31" i="1"/>
  <c r="M31" i="1"/>
  <c r="L31" i="1"/>
  <c r="K31" i="1"/>
  <c r="J31" i="1"/>
  <c r="I31" i="1"/>
  <c r="H31" i="1"/>
  <c r="G31" i="1"/>
  <c r="F31" i="1"/>
  <c r="O30" i="1"/>
  <c r="N30" i="1"/>
  <c r="M30" i="1"/>
  <c r="L30" i="1"/>
  <c r="K30" i="1"/>
  <c r="J30" i="1"/>
  <c r="I30" i="1"/>
  <c r="H30" i="1"/>
  <c r="G30" i="1"/>
  <c r="F30" i="1"/>
  <c r="O29" i="1"/>
  <c r="N29" i="1"/>
  <c r="M29" i="1"/>
  <c r="L29" i="1"/>
  <c r="K29" i="1"/>
  <c r="J29" i="1"/>
  <c r="I29" i="1"/>
  <c r="H29" i="1"/>
  <c r="G29" i="1"/>
  <c r="F29" i="1"/>
  <c r="O28" i="1"/>
  <c r="N28" i="1"/>
  <c r="M28" i="1"/>
  <c r="L28" i="1"/>
  <c r="K28" i="1"/>
  <c r="J28" i="1"/>
  <c r="I28" i="1"/>
  <c r="H28" i="1"/>
  <c r="G28" i="1"/>
  <c r="F28" i="1"/>
  <c r="O27" i="1"/>
  <c r="N27" i="1"/>
  <c r="M27" i="1"/>
  <c r="L27" i="1"/>
  <c r="K27" i="1"/>
  <c r="J27" i="1"/>
  <c r="I27" i="1"/>
  <c r="H27" i="1"/>
  <c r="G27" i="1"/>
  <c r="F27" i="1"/>
  <c r="O26" i="1"/>
  <c r="N26" i="1"/>
  <c r="M26" i="1"/>
  <c r="K26" i="1"/>
  <c r="J26" i="1"/>
  <c r="I26" i="1"/>
  <c r="H26" i="1"/>
  <c r="G26" i="1"/>
  <c r="F26" i="1"/>
  <c r="K25" i="1"/>
  <c r="H25" i="1"/>
  <c r="G25" i="1"/>
  <c r="F25" i="1"/>
  <c r="Q24" i="1"/>
  <c r="P24" i="1"/>
  <c r="E24" i="1"/>
  <c r="D24" i="1"/>
  <c r="O23" i="1"/>
  <c r="N23" i="1"/>
  <c r="M23" i="1"/>
  <c r="L23" i="1"/>
  <c r="K23" i="1"/>
  <c r="J23" i="1"/>
  <c r="I23" i="1"/>
  <c r="H23" i="1"/>
  <c r="G23" i="1"/>
  <c r="F23" i="1"/>
  <c r="O22" i="1"/>
  <c r="O18" i="1" s="1"/>
  <c r="N22" i="1"/>
  <c r="M22" i="1"/>
  <c r="L22" i="1"/>
  <c r="K22" i="1"/>
  <c r="J22" i="1"/>
  <c r="I22" i="1"/>
  <c r="H22" i="1"/>
  <c r="G22" i="1"/>
  <c r="F22" i="1"/>
  <c r="O21" i="1"/>
  <c r="N21" i="1"/>
  <c r="M21" i="1"/>
  <c r="L21" i="1"/>
  <c r="K21" i="1"/>
  <c r="J21" i="1"/>
  <c r="I21" i="1"/>
  <c r="H21" i="1"/>
  <c r="G21" i="1"/>
  <c r="F21" i="1"/>
  <c r="M20" i="1"/>
  <c r="K20" i="1"/>
  <c r="J20" i="1"/>
  <c r="I20" i="1"/>
  <c r="H20" i="1"/>
  <c r="G20" i="1"/>
  <c r="F20" i="1"/>
  <c r="N19" i="1"/>
  <c r="N18" i="1" s="1"/>
  <c r="M19" i="1"/>
  <c r="L19" i="1"/>
  <c r="L18" i="1" s="1"/>
  <c r="K19" i="1"/>
  <c r="J19" i="1"/>
  <c r="I19" i="1"/>
  <c r="H19" i="1"/>
  <c r="H18" i="1" s="1"/>
  <c r="G19" i="1"/>
  <c r="F19" i="1"/>
  <c r="Q18" i="1"/>
  <c r="P18" i="1"/>
  <c r="E18" i="1"/>
  <c r="D18" i="1"/>
  <c r="Q15" i="1"/>
  <c r="P15" i="1"/>
  <c r="D15" i="1"/>
  <c r="O14" i="1"/>
  <c r="N14" i="1"/>
  <c r="M14" i="1"/>
  <c r="L14" i="1"/>
  <c r="K14" i="1"/>
  <c r="J14" i="1"/>
  <c r="I14" i="1"/>
  <c r="H14" i="1"/>
  <c r="G14" i="1"/>
  <c r="F14" i="1"/>
  <c r="O13" i="1"/>
  <c r="N13" i="1"/>
  <c r="M13" i="1"/>
  <c r="L13" i="1"/>
  <c r="K13" i="1"/>
  <c r="J13" i="1"/>
  <c r="I13" i="1"/>
  <c r="H13" i="1"/>
  <c r="G13" i="1"/>
  <c r="F13" i="1"/>
  <c r="O12" i="1"/>
  <c r="N12" i="1"/>
  <c r="M12" i="1"/>
  <c r="L12" i="1"/>
  <c r="K12" i="1"/>
  <c r="J12" i="1"/>
  <c r="I12" i="1"/>
  <c r="H12" i="1"/>
  <c r="G12" i="1"/>
  <c r="F12" i="1"/>
  <c r="G18" i="1" l="1"/>
  <c r="K18" i="1"/>
  <c r="G24" i="1"/>
  <c r="G34" i="1"/>
  <c r="G91" i="1" s="1"/>
  <c r="G17" i="1" s="1"/>
  <c r="K34" i="1"/>
  <c r="R44" i="1"/>
  <c r="J18" i="1"/>
  <c r="M24" i="1"/>
  <c r="M91" i="1" s="1"/>
  <c r="M17" i="1" s="1"/>
  <c r="N24" i="1"/>
  <c r="R28" i="1"/>
  <c r="J24" i="1"/>
  <c r="M18" i="1"/>
  <c r="R19" i="1"/>
  <c r="R20" i="1"/>
  <c r="R35" i="1"/>
  <c r="L34" i="1"/>
  <c r="R36" i="1"/>
  <c r="O60" i="1"/>
  <c r="O91" i="1" s="1"/>
  <c r="O17" i="1" s="1"/>
  <c r="F15" i="1"/>
  <c r="J15" i="1"/>
  <c r="N15" i="1"/>
  <c r="R26" i="1"/>
  <c r="R27" i="1"/>
  <c r="R30" i="1"/>
  <c r="R31" i="1"/>
  <c r="R41" i="1"/>
  <c r="R25" i="1"/>
  <c r="K24" i="1"/>
  <c r="O24" i="1"/>
  <c r="I34" i="1"/>
  <c r="M34" i="1"/>
  <c r="J91" i="1"/>
  <c r="J17" i="1" s="1"/>
  <c r="N91" i="1"/>
  <c r="N17" i="1" s="1"/>
  <c r="R13" i="1"/>
  <c r="R14" i="1"/>
  <c r="L15" i="1"/>
  <c r="R43" i="1"/>
  <c r="D91" i="1"/>
  <c r="D17" i="1" s="1"/>
  <c r="P91" i="1"/>
  <c r="P17" i="1" s="1"/>
  <c r="I15" i="1"/>
  <c r="M15" i="1"/>
  <c r="G15" i="1"/>
  <c r="K15" i="1"/>
  <c r="O15" i="1"/>
  <c r="F18" i="1"/>
  <c r="R21" i="1"/>
  <c r="R22" i="1"/>
  <c r="R23" i="1"/>
  <c r="H24" i="1"/>
  <c r="I24" i="1"/>
  <c r="R37" i="1"/>
  <c r="R34" i="1" s="1"/>
  <c r="E91" i="1"/>
  <c r="E17" i="1" s="1"/>
  <c r="Q91" i="1"/>
  <c r="Q17" i="1" s="1"/>
  <c r="I18" i="1"/>
  <c r="R29" i="1"/>
  <c r="L24" i="1"/>
  <c r="R32" i="1"/>
  <c r="R60" i="1"/>
  <c r="K91" i="1"/>
  <c r="L91" i="1"/>
  <c r="L17" i="1" s="1"/>
  <c r="F24" i="1"/>
  <c r="F91" i="1" s="1"/>
  <c r="F17" i="1" s="1"/>
  <c r="H34" i="1"/>
  <c r="H91" i="1" s="1"/>
  <c r="H17" i="1" s="1"/>
  <c r="H15" i="1"/>
  <c r="R12" i="1"/>
  <c r="I44" i="1"/>
  <c r="R18" i="1" l="1"/>
  <c r="I91" i="1"/>
  <c r="I17" i="1" s="1"/>
  <c r="R15" i="1"/>
  <c r="R24" i="1"/>
  <c r="K17" i="1"/>
  <c r="R91" i="1"/>
  <c r="R17" i="1" l="1"/>
</calcChain>
</file>

<file path=xl/sharedStrings.xml><?xml version="1.0" encoding="utf-8"?>
<sst xmlns="http://schemas.openxmlformats.org/spreadsheetml/2006/main" count="101" uniqueCount="101">
  <si>
    <t>SUPERINTENDENCIA DE SALUD Y RIESGOS LBORALES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</si>
  <si>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</si>
  <si>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</si>
  <si>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</si>
  <si>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</si>
  <si>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</si>
  <si>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</si>
  <si>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</si>
  <si>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</si>
  <si>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</si>
  <si>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</si>
  <si>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</si>
  <si>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</si>
  <si>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</si>
  <si>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</si>
  <si>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</si>
  <si>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</si>
  <si>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</si>
  <si>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</si>
  <si>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</si>
  <si>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1- INGRESOS</t>
  </si>
  <si>
    <t>INGRESOS PROPIOS</t>
  </si>
  <si>
    <r>
      <t xml:space="preserve">  1.2.1.1 - CONTRIBUCIÓ</t>
    </r>
    <r>
      <rPr>
        <sz val="12"/>
        <color indexed="8"/>
        <rFont val="Calibri"/>
        <family val="2"/>
        <scheme val="minor"/>
      </rPr>
      <t>N PATRONAL</t>
    </r>
  </si>
  <si>
    <t xml:space="preserve">  1.2.1.2 - CONTRIBUCIÓN EMPLEADOS</t>
  </si>
  <si>
    <t xml:space="preserve">  1.6.1.1-   OTROS INGRESOS DIVERSOS</t>
  </si>
  <si>
    <t>TOTAL: INGRESOS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</si>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</sst>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(* #,##0.00_);_(* \(#,##0.00\);_(* &quot;-&quot;??_);_(@_)"/>
    <numFmt numFmtId="165" formatCode="_-* #,##0.0_-;\-* #,##0.0_-;_-* &quot;-&quot;?_-;_-@_-"/>
    <numFmt numFmtId="166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1" fillId="0" borderId="0"/>
    <xf numFmtId="164" fontId="12" fillId="0" borderId="0" applyFont="0" applyFill="0" applyBorder="0" applyAlignment="0" applyProtection="0"/>
    <xf numFmtId="0" fontId="12" fillId="0" borderId="0"/>
  </cellStyleXfs>
  <cellXfs count="53">
    <xf numFmtId="0" fontId="0" fillId="0" borderId="0" xfId="0"/>
    <xf numFmtId="164" fontId="0" fillId="0" borderId="0" xfId="1" applyFont="1"/>
    <xf numFmtId="3" fontId="0" fillId="0" borderId="0" xfId="0" applyNumberFormat="1"/>
    <xf numFmtId="3" fontId="7" fillId="3" borderId="6" xfId="0" applyNumberFormat="1" applyFont="1" applyFill="1" applyBorder="1" applyAlignment="1">
      <alignment horizontal="center"/>
    </xf>
    <xf numFmtId="3" fontId="7" fillId="3" borderId="8" xfId="0" applyNumberFormat="1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164" fontId="8" fillId="0" borderId="9" xfId="1" applyFont="1" applyFill="1" applyBorder="1" applyAlignment="1">
      <alignment horizontal="left" vertical="center" wrapText="1"/>
    </xf>
    <xf numFmtId="3" fontId="7" fillId="0" borderId="9" xfId="1" applyNumberFormat="1" applyFont="1" applyFill="1" applyBorder="1" applyAlignment="1">
      <alignment horizontal="center" vertical="center" wrapText="1"/>
    </xf>
    <xf numFmtId="3" fontId="7" fillId="0" borderId="9" xfId="0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0" fillId="0" borderId="0" xfId="0" applyFill="1"/>
    <xf numFmtId="0" fontId="5" fillId="0" borderId="9" xfId="0" applyFont="1" applyBorder="1" applyAlignment="1"/>
    <xf numFmtId="41" fontId="5" fillId="0" borderId="9" xfId="1" applyNumberFormat="1" applyFont="1" applyBorder="1"/>
    <xf numFmtId="3" fontId="9" fillId="0" borderId="9" xfId="1" applyNumberFormat="1" applyFont="1" applyFill="1" applyBorder="1" applyAlignment="1">
      <alignment horizontal="right"/>
    </xf>
    <xf numFmtId="164" fontId="5" fillId="4" borderId="9" xfId="1" applyFont="1" applyFill="1" applyBorder="1" applyAlignment="1">
      <alignment horizontal="left" vertical="center" wrapText="1"/>
    </xf>
    <xf numFmtId="49" fontId="10" fillId="0" borderId="10" xfId="2" applyNumberFormat="1" applyFont="1" applyBorder="1" applyAlignment="1"/>
    <xf numFmtId="164" fontId="8" fillId="4" borderId="9" xfId="1" applyFont="1" applyFill="1" applyBorder="1" applyAlignment="1">
      <alignment horizontal="left" vertical="center" wrapText="1"/>
    </xf>
    <xf numFmtId="41" fontId="8" fillId="0" borderId="9" xfId="1" applyNumberFormat="1" applyFont="1" applyBorder="1"/>
    <xf numFmtId="3" fontId="9" fillId="0" borderId="9" xfId="1" applyNumberFormat="1" applyFont="1" applyBorder="1" applyAlignment="1">
      <alignment horizontal="right"/>
    </xf>
    <xf numFmtId="0" fontId="2" fillId="0" borderId="9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8" fillId="0" borderId="9" xfId="0" applyFont="1" applyBorder="1" applyAlignment="1">
      <alignment horizontal="left" indent="1"/>
    </xf>
    <xf numFmtId="0" fontId="3" fillId="0" borderId="0" xfId="0" applyFont="1"/>
    <xf numFmtId="0" fontId="5" fillId="0" borderId="9" xfId="0" applyFont="1" applyBorder="1" applyAlignment="1">
      <alignment horizontal="left" indent="2"/>
    </xf>
    <xf numFmtId="165" fontId="8" fillId="0" borderId="9" xfId="1" applyNumberFormat="1" applyFont="1" applyBorder="1"/>
    <xf numFmtId="165" fontId="5" fillId="0" borderId="9" xfId="1" applyNumberFormat="1" applyFont="1" applyBorder="1"/>
    <xf numFmtId="0" fontId="8" fillId="0" borderId="9" xfId="0" applyFont="1" applyFill="1" applyBorder="1" applyAlignment="1">
      <alignment horizontal="left" indent="1"/>
    </xf>
    <xf numFmtId="165" fontId="8" fillId="0" borderId="9" xfId="1" applyNumberFormat="1" applyFont="1" applyFill="1" applyBorder="1"/>
    <xf numFmtId="41" fontId="8" fillId="0" borderId="9" xfId="1" applyNumberFormat="1" applyFont="1" applyFill="1" applyBorder="1"/>
    <xf numFmtId="0" fontId="3" fillId="0" borderId="0" xfId="0" applyFont="1" applyFill="1"/>
    <xf numFmtId="0" fontId="5" fillId="0" borderId="9" xfId="0" applyFont="1" applyFill="1" applyBorder="1" applyAlignment="1">
      <alignment horizontal="left" indent="2"/>
    </xf>
    <xf numFmtId="3" fontId="5" fillId="0" borderId="9" xfId="1" applyNumberFormat="1" applyFont="1" applyFill="1" applyBorder="1"/>
    <xf numFmtId="3" fontId="8" fillId="0" borderId="9" xfId="1" applyNumberFormat="1" applyFont="1" applyFill="1" applyBorder="1"/>
    <xf numFmtId="3" fontId="8" fillId="0" borderId="9" xfId="1" applyNumberFormat="1" applyFont="1" applyBorder="1"/>
    <xf numFmtId="3" fontId="5" fillId="0" borderId="9" xfId="1" applyNumberFormat="1" applyFont="1" applyBorder="1"/>
    <xf numFmtId="0" fontId="7" fillId="2" borderId="9" xfId="0" applyFont="1" applyFill="1" applyBorder="1" applyAlignment="1">
      <alignment vertical="center"/>
    </xf>
    <xf numFmtId="3" fontId="7" fillId="2" borderId="9" xfId="0" applyNumberFormat="1" applyFont="1" applyFill="1" applyBorder="1"/>
    <xf numFmtId="166" fontId="7" fillId="2" borderId="9" xfId="0" applyNumberFormat="1" applyFont="1" applyFill="1" applyBorder="1"/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3" fontId="7" fillId="2" borderId="2" xfId="1" applyNumberFormat="1" applyFont="1" applyFill="1" applyBorder="1" applyAlignment="1">
      <alignment horizontal="center" vertical="center" wrapText="1"/>
    </xf>
    <xf numFmtId="3" fontId="7" fillId="2" borderId="7" xfId="1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</cellXfs>
  <cellStyles count="5">
    <cellStyle name="Millares" xfId="1" builtinId="3"/>
    <cellStyle name="Millares 2" xfId="3" xr:uid="{00000000-0005-0000-0000-000001000000}"/>
    <cellStyle name="Normal" xfId="0" builtinId="0"/>
    <cellStyle name="Normal 2 2" xfId="4" xr:uid="{00000000-0005-0000-0000-000003000000}"/>
    <cellStyle name="Normal_Variacion Dic 2015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2</xdr:row>
      <xdr:rowOff>28574</xdr:rowOff>
    </xdr:from>
    <xdr:to>
      <xdr:col>2</xdr:col>
      <xdr:colOff>1924050</xdr:colOff>
      <xdr:row>5</xdr:row>
      <xdr:rowOff>152399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C027D57-081B-4B38-B170-7F6114DBFBE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" y="409574"/>
          <a:ext cx="1752600" cy="8858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001-Plantilla%20ejec.%20PAGINA%20WE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 Presupuesto Aprobado-Eje (2"/>
      <sheetName val="EstR (10)"/>
      <sheetName val="EstR (9)"/>
      <sheetName val="EstR (8)"/>
      <sheetName val="EstR (7)"/>
      <sheetName val="EstR (5)"/>
      <sheetName val="EstR (4)"/>
      <sheetName val="EstR (6)"/>
      <sheetName val="EstR"/>
      <sheetName val="ESrr"/>
      <sheetName val="ESTRR (2)"/>
      <sheetName val="P3 Ejecucion "/>
    </sheetNames>
    <sheetDataSet>
      <sheetData sheetId="0"/>
      <sheetData sheetId="1">
        <row r="20">
          <cell r="L20">
            <v>2480586.5499999998</v>
          </cell>
          <cell r="M20">
            <v>2940708.01</v>
          </cell>
        </row>
        <row r="23">
          <cell r="L23">
            <v>55928544.100000001</v>
          </cell>
          <cell r="M23">
            <v>57262823.210000001</v>
          </cell>
        </row>
        <row r="24">
          <cell r="L24">
            <v>35653678.130000003</v>
          </cell>
          <cell r="M24">
            <v>36478398.340000004</v>
          </cell>
        </row>
        <row r="28">
          <cell r="L28">
            <v>146100</v>
          </cell>
          <cell r="M28">
            <v>143000</v>
          </cell>
        </row>
        <row r="30">
          <cell r="L30">
            <v>160869.01</v>
          </cell>
          <cell r="M30">
            <v>415109.12</v>
          </cell>
        </row>
        <row r="60">
          <cell r="L60">
            <v>33880702.969999999</v>
          </cell>
        </row>
        <row r="108">
          <cell r="L108">
            <v>0</v>
          </cell>
          <cell r="M108">
            <v>0</v>
          </cell>
        </row>
        <row r="111">
          <cell r="L111">
            <v>2883333.33</v>
          </cell>
        </row>
        <row r="112">
          <cell r="L112">
            <v>3145454.55</v>
          </cell>
        </row>
        <row r="117">
          <cell r="M117">
            <v>2196642.13</v>
          </cell>
        </row>
        <row r="123">
          <cell r="L123">
            <v>6872326.1799999997</v>
          </cell>
        </row>
        <row r="132">
          <cell r="L132">
            <v>4892227.79</v>
          </cell>
          <cell r="M132">
            <v>5032891.05</v>
          </cell>
        </row>
        <row r="176">
          <cell r="L176">
            <v>80036.31</v>
          </cell>
          <cell r="M176">
            <v>231634</v>
          </cell>
        </row>
        <row r="182">
          <cell r="L182">
            <v>165718</v>
          </cell>
          <cell r="M182">
            <v>313361.75</v>
          </cell>
        </row>
        <row r="189">
          <cell r="L189">
            <v>795</v>
          </cell>
          <cell r="M189">
            <v>571580</v>
          </cell>
        </row>
        <row r="197">
          <cell r="L197">
            <v>992458.8</v>
          </cell>
          <cell r="M197">
            <v>1503541.6199999999</v>
          </cell>
        </row>
        <row r="204">
          <cell r="L204">
            <v>2103006.9700000002</v>
          </cell>
          <cell r="M204">
            <v>2286326.7000000002</v>
          </cell>
        </row>
        <row r="219">
          <cell r="L219">
            <v>137930.5</v>
          </cell>
          <cell r="M219">
            <v>31565.3</v>
          </cell>
        </row>
        <row r="249">
          <cell r="L249">
            <v>2659680.5300000003</v>
          </cell>
          <cell r="M249">
            <v>3830941.88</v>
          </cell>
        </row>
        <row r="264">
          <cell r="L264">
            <v>534395.39</v>
          </cell>
          <cell r="M264">
            <v>426711.26</v>
          </cell>
        </row>
        <row r="272">
          <cell r="L272">
            <v>97999</v>
          </cell>
          <cell r="M272">
            <v>0</v>
          </cell>
        </row>
        <row r="282">
          <cell r="L282">
            <v>27440.010000000002</v>
          </cell>
          <cell r="M282">
            <v>67405</v>
          </cell>
        </row>
        <row r="294">
          <cell r="L294">
            <v>198100</v>
          </cell>
          <cell r="M294">
            <v>262400</v>
          </cell>
        </row>
        <row r="317">
          <cell r="L317">
            <v>1420622.8399999999</v>
          </cell>
          <cell r="M317">
            <v>1743500.72</v>
          </cell>
        </row>
      </sheetData>
      <sheetData sheetId="2">
        <row r="20">
          <cell r="C20">
            <v>2746493.56</v>
          </cell>
          <cell r="D20">
            <v>2446623.71</v>
          </cell>
          <cell r="E20">
            <v>2047329.14</v>
          </cell>
          <cell r="F20">
            <v>2283433.4500000002</v>
          </cell>
          <cell r="G20">
            <v>2410731.46</v>
          </cell>
          <cell r="H20">
            <v>2466472.2400000002</v>
          </cell>
          <cell r="J20">
            <v>2919689.94</v>
          </cell>
          <cell r="K20">
            <v>2595729.11</v>
          </cell>
        </row>
        <row r="23">
          <cell r="C23">
            <v>52444362.5</v>
          </cell>
          <cell r="D23">
            <v>52545901.82</v>
          </cell>
          <cell r="E23">
            <v>54354780.969999999</v>
          </cell>
          <cell r="F23">
            <v>53876008.109999999</v>
          </cell>
          <cell r="G23">
            <v>55339171.579999998</v>
          </cell>
          <cell r="H23">
            <v>55154342.990000002</v>
          </cell>
          <cell r="J23">
            <v>56223940.75</v>
          </cell>
          <cell r="K23">
            <v>55307972.829999998</v>
          </cell>
        </row>
        <row r="24">
          <cell r="C24">
            <v>33510358.460000001</v>
          </cell>
          <cell r="D24">
            <v>33492529.530000001</v>
          </cell>
          <cell r="E24">
            <v>34744381.859999999</v>
          </cell>
          <cell r="F24">
            <v>34524445.700000003</v>
          </cell>
          <cell r="G24">
            <v>35339462.659999996</v>
          </cell>
          <cell r="H24">
            <v>35216313.5</v>
          </cell>
          <cell r="J24">
            <v>35858896.020000003</v>
          </cell>
          <cell r="K24">
            <v>35254540.939999998</v>
          </cell>
        </row>
        <row r="28">
          <cell r="C28">
            <v>142000</v>
          </cell>
          <cell r="D28">
            <v>129500</v>
          </cell>
          <cell r="E28">
            <v>105300</v>
          </cell>
          <cell r="F28">
            <v>76500</v>
          </cell>
          <cell r="G28">
            <v>179500</v>
          </cell>
          <cell r="H28">
            <v>72000</v>
          </cell>
          <cell r="J28">
            <v>135500</v>
          </cell>
          <cell r="K28">
            <v>99800</v>
          </cell>
        </row>
        <row r="30">
          <cell r="C30">
            <v>67449.179999999993</v>
          </cell>
          <cell r="D30">
            <v>70046.59</v>
          </cell>
          <cell r="E30">
            <v>118834.9</v>
          </cell>
          <cell r="F30">
            <v>154805.71</v>
          </cell>
          <cell r="G30">
            <v>64759.6</v>
          </cell>
          <cell r="H30">
            <v>74184.679999999993</v>
          </cell>
          <cell r="J30">
            <v>107951.3</v>
          </cell>
          <cell r="K30">
            <v>102955.73</v>
          </cell>
        </row>
        <row r="60">
          <cell r="K60">
            <v>30806284.800000001</v>
          </cell>
        </row>
        <row r="70">
          <cell r="K70">
            <v>902415</v>
          </cell>
        </row>
        <row r="78">
          <cell r="K78">
            <v>1675065.2</v>
          </cell>
        </row>
        <row r="84">
          <cell r="K84">
            <v>3460000</v>
          </cell>
        </row>
        <row r="87">
          <cell r="K87">
            <v>9452584.5800000001</v>
          </cell>
        </row>
        <row r="106">
          <cell r="K106">
            <v>75000</v>
          </cell>
        </row>
        <row r="109">
          <cell r="K109">
            <v>2883333.33</v>
          </cell>
        </row>
        <row r="110">
          <cell r="K110">
            <v>3145454.55</v>
          </cell>
        </row>
        <row r="118">
          <cell r="K118">
            <v>0</v>
          </cell>
        </row>
        <row r="121">
          <cell r="K121">
            <v>11062920.279999999</v>
          </cell>
        </row>
        <row r="130">
          <cell r="K130">
            <v>4485161.78</v>
          </cell>
        </row>
        <row r="174">
          <cell r="K174">
            <v>312545.64</v>
          </cell>
        </row>
        <row r="180">
          <cell r="K180">
            <v>272780.3</v>
          </cell>
        </row>
        <row r="187">
          <cell r="K187">
            <v>651537.86</v>
          </cell>
        </row>
        <row r="195">
          <cell r="K195">
            <v>2113467.52</v>
          </cell>
        </row>
        <row r="202">
          <cell r="K202">
            <v>2135238</v>
          </cell>
        </row>
        <row r="217">
          <cell r="K217">
            <v>528487.69999999995</v>
          </cell>
        </row>
        <row r="247">
          <cell r="K247">
            <v>4183708.5799999996</v>
          </cell>
        </row>
        <row r="262">
          <cell r="K262">
            <v>137331.12</v>
          </cell>
        </row>
        <row r="270">
          <cell r="K270">
            <v>0</v>
          </cell>
        </row>
        <row r="280">
          <cell r="K280">
            <v>156947.51999999999</v>
          </cell>
        </row>
        <row r="292">
          <cell r="K292">
            <v>633918</v>
          </cell>
        </row>
        <row r="315">
          <cell r="K315">
            <v>1509251.13</v>
          </cell>
        </row>
      </sheetData>
      <sheetData sheetId="3">
        <row r="60">
          <cell r="J60">
            <v>30931692.879999999</v>
          </cell>
        </row>
        <row r="102">
          <cell r="J102">
            <v>21000</v>
          </cell>
        </row>
        <row r="109">
          <cell r="J109">
            <v>2883333.33</v>
          </cell>
        </row>
        <row r="110">
          <cell r="J110">
            <v>8088311.6900000004</v>
          </cell>
        </row>
        <row r="121">
          <cell r="J121">
            <v>18803962.670000002</v>
          </cell>
        </row>
        <row r="130">
          <cell r="J130">
            <v>4685999.67</v>
          </cell>
        </row>
        <row r="180">
          <cell r="J180">
            <v>680145</v>
          </cell>
        </row>
        <row r="187">
          <cell r="J187">
            <v>2077366.71</v>
          </cell>
        </row>
        <row r="195">
          <cell r="J195">
            <v>1303999.96</v>
          </cell>
        </row>
        <row r="202">
          <cell r="J202">
            <v>2005106.9500000002</v>
          </cell>
        </row>
        <row r="217">
          <cell r="J217">
            <v>465889.32999999996</v>
          </cell>
        </row>
        <row r="247">
          <cell r="J247">
            <v>4912003.8100000005</v>
          </cell>
        </row>
        <row r="262">
          <cell r="J262">
            <v>753153.7</v>
          </cell>
        </row>
        <row r="270">
          <cell r="J270">
            <v>46199.46</v>
          </cell>
        </row>
        <row r="280">
          <cell r="J280">
            <v>54906</v>
          </cell>
        </row>
        <row r="292">
          <cell r="J292">
            <v>386000</v>
          </cell>
        </row>
        <row r="315">
          <cell r="J315">
            <v>1843022.38</v>
          </cell>
        </row>
      </sheetData>
      <sheetData sheetId="4">
        <row r="60">
          <cell r="H60">
            <v>30604044.809999999</v>
          </cell>
        </row>
        <row r="70">
          <cell r="H70">
            <v>2077711</v>
          </cell>
        </row>
        <row r="78">
          <cell r="H78">
            <v>2475000</v>
          </cell>
        </row>
        <row r="84">
          <cell r="H84">
            <v>3460000</v>
          </cell>
        </row>
        <row r="85">
          <cell r="H85">
            <v>5766666.6699999999</v>
          </cell>
        </row>
        <row r="87">
          <cell r="H87">
            <v>16705691.049999999</v>
          </cell>
        </row>
        <row r="106">
          <cell r="H106">
            <v>36000</v>
          </cell>
        </row>
        <row r="109">
          <cell r="H109">
            <v>2883333.33</v>
          </cell>
        </row>
        <row r="110">
          <cell r="H110">
            <v>8088311.6900000004</v>
          </cell>
        </row>
        <row r="121">
          <cell r="H121">
            <v>15122076.819999998</v>
          </cell>
        </row>
        <row r="130">
          <cell r="H130">
            <v>4590557.8900000006</v>
          </cell>
        </row>
        <row r="149">
          <cell r="H149">
            <v>1010160.43</v>
          </cell>
        </row>
        <row r="166">
          <cell r="H166">
            <v>448052.22</v>
          </cell>
        </row>
        <row r="174">
          <cell r="H174">
            <v>10099384</v>
          </cell>
        </row>
        <row r="180">
          <cell r="H180">
            <v>232766</v>
          </cell>
        </row>
        <row r="187">
          <cell r="H187">
            <v>1736000</v>
          </cell>
        </row>
        <row r="195">
          <cell r="H195">
            <v>935264</v>
          </cell>
        </row>
        <row r="202">
          <cell r="H202">
            <v>2010104.46</v>
          </cell>
        </row>
        <row r="217">
          <cell r="H217">
            <v>87837.099999999991</v>
          </cell>
        </row>
        <row r="247">
          <cell r="H247">
            <v>2921237.72</v>
          </cell>
        </row>
        <row r="262">
          <cell r="H262">
            <v>76190.31</v>
          </cell>
        </row>
        <row r="270">
          <cell r="H270">
            <v>0</v>
          </cell>
        </row>
        <row r="280">
          <cell r="H280">
            <v>0</v>
          </cell>
        </row>
        <row r="292">
          <cell r="H292">
            <v>476271.33</v>
          </cell>
        </row>
        <row r="315">
          <cell r="H315">
            <v>1153766.6100000001</v>
          </cell>
        </row>
        <row r="416">
          <cell r="H416">
            <v>243712.5</v>
          </cell>
        </row>
      </sheetData>
      <sheetData sheetId="5">
        <row r="60">
          <cell r="G60">
            <v>30782630.149999999</v>
          </cell>
        </row>
        <row r="70">
          <cell r="G70">
            <v>2111387</v>
          </cell>
        </row>
        <row r="78">
          <cell r="G78">
            <v>2475000</v>
          </cell>
        </row>
        <row r="83">
          <cell r="G83">
            <v>1781480</v>
          </cell>
        </row>
        <row r="84">
          <cell r="G84">
            <v>3460000</v>
          </cell>
        </row>
        <row r="85">
          <cell r="G85">
            <v>5766666.6699999999</v>
          </cell>
        </row>
        <row r="87">
          <cell r="G87">
            <v>18954728.850000001</v>
          </cell>
        </row>
        <row r="106">
          <cell r="G106">
            <v>0</v>
          </cell>
        </row>
        <row r="109">
          <cell r="F109">
            <v>2883333.33</v>
          </cell>
          <cell r="G109">
            <v>2883333.33</v>
          </cell>
        </row>
        <row r="110">
          <cell r="F110">
            <v>8088311.6900000004</v>
          </cell>
          <cell r="G110">
            <v>8088311.6900000004</v>
          </cell>
        </row>
        <row r="118">
          <cell r="F118">
            <v>8000000</v>
          </cell>
          <cell r="G118">
            <v>16029814.029999999</v>
          </cell>
        </row>
        <row r="121">
          <cell r="F121">
            <v>23727693.509999998</v>
          </cell>
          <cell r="G121">
            <v>32556461.259999998</v>
          </cell>
        </row>
        <row r="130">
          <cell r="G130">
            <v>4688205.3500000006</v>
          </cell>
        </row>
        <row r="174">
          <cell r="G174">
            <v>8417384.959999999</v>
          </cell>
        </row>
        <row r="180">
          <cell r="G180">
            <v>1102895.42</v>
          </cell>
        </row>
        <row r="187">
          <cell r="G187">
            <v>80821.34</v>
          </cell>
        </row>
        <row r="195">
          <cell r="G195">
            <v>1315468.96</v>
          </cell>
        </row>
        <row r="202">
          <cell r="G202">
            <v>2029395.92</v>
          </cell>
        </row>
        <row r="217">
          <cell r="G217">
            <v>604468.93000000005</v>
          </cell>
        </row>
        <row r="262">
          <cell r="G262">
            <v>363358.05</v>
          </cell>
        </row>
        <row r="270">
          <cell r="G270">
            <v>0</v>
          </cell>
        </row>
        <row r="280">
          <cell r="G280">
            <v>7049.14</v>
          </cell>
        </row>
        <row r="292">
          <cell r="G292">
            <v>441400</v>
          </cell>
        </row>
        <row r="315">
          <cell r="G315">
            <v>53353.17</v>
          </cell>
        </row>
        <row r="412">
          <cell r="G412">
            <v>12870</v>
          </cell>
        </row>
      </sheetData>
      <sheetData sheetId="6">
        <row r="60">
          <cell r="C60">
            <v>30300610.800000001</v>
          </cell>
          <cell r="F60">
            <v>30650827.800000001</v>
          </cell>
        </row>
        <row r="88">
          <cell r="C88">
            <v>2999724.8200000022</v>
          </cell>
          <cell r="F88">
            <v>4264187.959999999</v>
          </cell>
        </row>
        <row r="105">
          <cell r="C105">
            <v>0</v>
          </cell>
          <cell r="E105">
            <v>0</v>
          </cell>
          <cell r="F105">
            <v>78000</v>
          </cell>
        </row>
        <row r="129">
          <cell r="C129">
            <v>4282620.09</v>
          </cell>
          <cell r="F129">
            <v>4365599.3500000006</v>
          </cell>
        </row>
        <row r="167">
          <cell r="C167">
            <v>3525942.98</v>
          </cell>
          <cell r="D167">
            <v>1973356.04</v>
          </cell>
        </row>
        <row r="173">
          <cell r="C173">
            <v>4563900.16</v>
          </cell>
          <cell r="D173">
            <v>3132900</v>
          </cell>
          <cell r="F173">
            <v>2377099.38</v>
          </cell>
        </row>
        <row r="179">
          <cell r="C179">
            <v>171372.64</v>
          </cell>
          <cell r="D179">
            <v>201937.5</v>
          </cell>
          <cell r="F179">
            <v>35755</v>
          </cell>
        </row>
        <row r="186">
          <cell r="C186">
            <v>504000</v>
          </cell>
          <cell r="D186">
            <v>17252</v>
          </cell>
          <cell r="F186">
            <v>4390</v>
          </cell>
        </row>
        <row r="194">
          <cell r="C194">
            <v>1345031.54</v>
          </cell>
          <cell r="D194">
            <v>1132886.32</v>
          </cell>
          <cell r="F194">
            <v>1810833.36</v>
          </cell>
        </row>
        <row r="201">
          <cell r="C201">
            <v>1920557.4500000002</v>
          </cell>
          <cell r="D201">
            <v>1945405.58</v>
          </cell>
          <cell r="F201">
            <v>1990091.04</v>
          </cell>
        </row>
        <row r="216">
          <cell r="C216">
            <v>648500.04999999993</v>
          </cell>
          <cell r="D216">
            <v>245606.1</v>
          </cell>
          <cell r="F216">
            <v>101456.34</v>
          </cell>
        </row>
        <row r="246">
          <cell r="C246">
            <v>3394273.24</v>
          </cell>
          <cell r="D246">
            <v>3006166.35</v>
          </cell>
          <cell r="E246">
            <v>7477195.3599999994</v>
          </cell>
        </row>
        <row r="261">
          <cell r="C261">
            <v>269404.82999999996</v>
          </cell>
          <cell r="D261">
            <v>672230.79</v>
          </cell>
          <cell r="F261">
            <v>133558.81</v>
          </cell>
        </row>
        <row r="279">
          <cell r="C279">
            <v>217850</v>
          </cell>
          <cell r="D279">
            <v>24715.4</v>
          </cell>
          <cell r="F279">
            <v>265120.62</v>
          </cell>
        </row>
        <row r="291">
          <cell r="C291">
            <v>1343700</v>
          </cell>
          <cell r="D291">
            <v>548400</v>
          </cell>
          <cell r="F291">
            <v>3956</v>
          </cell>
        </row>
        <row r="314">
          <cell r="C314">
            <v>763213.35</v>
          </cell>
          <cell r="D314">
            <v>1250237.68</v>
          </cell>
          <cell r="F314">
            <v>170330.58000000002</v>
          </cell>
        </row>
        <row r="411">
          <cell r="F411">
            <v>307595.90000000002</v>
          </cell>
        </row>
      </sheetData>
      <sheetData sheetId="7">
        <row r="60">
          <cell r="D60">
            <v>30389064.469999999</v>
          </cell>
          <cell r="E60">
            <v>30472900.75</v>
          </cell>
        </row>
        <row r="69">
          <cell r="D69">
            <v>65551</v>
          </cell>
          <cell r="E69">
            <v>65551</v>
          </cell>
        </row>
        <row r="77">
          <cell r="D77">
            <v>2475000</v>
          </cell>
          <cell r="E77">
            <v>2475000</v>
          </cell>
        </row>
        <row r="82">
          <cell r="D82">
            <v>8650000</v>
          </cell>
          <cell r="E82">
            <v>8650000</v>
          </cell>
        </row>
        <row r="83">
          <cell r="D83">
            <v>3460000</v>
          </cell>
          <cell r="E83">
            <v>3460000</v>
          </cell>
        </row>
        <row r="84">
          <cell r="D84">
            <v>5766666.6699999999</v>
          </cell>
          <cell r="E84">
            <v>5766666.6699999999</v>
          </cell>
        </row>
        <row r="86">
          <cell r="D86">
            <v>23851215.630000003</v>
          </cell>
          <cell r="E86">
            <v>23426236.030000001</v>
          </cell>
        </row>
        <row r="101">
          <cell r="D101">
            <v>57000</v>
          </cell>
        </row>
        <row r="108">
          <cell r="C108">
            <v>2883333.33</v>
          </cell>
          <cell r="D108">
            <v>2883333.33</v>
          </cell>
          <cell r="E108">
            <v>2883333.33</v>
          </cell>
        </row>
        <row r="109">
          <cell r="C109">
            <v>8088311.6900000004</v>
          </cell>
          <cell r="D109">
            <v>8088311.6900000004</v>
          </cell>
          <cell r="E109">
            <v>8088311.6900000004</v>
          </cell>
        </row>
        <row r="117">
          <cell r="C117">
            <v>8000000</v>
          </cell>
          <cell r="D117">
            <v>8000000</v>
          </cell>
          <cell r="E117">
            <v>8000000</v>
          </cell>
        </row>
        <row r="120">
          <cell r="C120">
            <v>22380399.299999997</v>
          </cell>
          <cell r="D120">
            <v>22661483.399999999</v>
          </cell>
          <cell r="E120">
            <v>21693399.490000002</v>
          </cell>
        </row>
        <row r="129">
          <cell r="D129">
            <v>4307543.66</v>
          </cell>
          <cell r="E129">
            <v>4334147.47</v>
          </cell>
        </row>
        <row r="148">
          <cell r="E148">
            <v>1072092.76</v>
          </cell>
        </row>
        <row r="165">
          <cell r="E165">
            <v>1046613.0399999999</v>
          </cell>
        </row>
        <row r="173">
          <cell r="E173">
            <v>295000</v>
          </cell>
        </row>
        <row r="179">
          <cell r="E179">
            <v>26632.5</v>
          </cell>
        </row>
        <row r="186">
          <cell r="E186">
            <v>756000</v>
          </cell>
        </row>
        <row r="194">
          <cell r="E194">
            <v>1662143.92</v>
          </cell>
        </row>
        <row r="201">
          <cell r="E201">
            <v>1982285.1800000002</v>
          </cell>
        </row>
        <row r="216">
          <cell r="E216">
            <v>141892.34</v>
          </cell>
        </row>
        <row r="261">
          <cell r="E261">
            <v>42186.74</v>
          </cell>
        </row>
        <row r="291">
          <cell r="E291">
            <v>1496779.2</v>
          </cell>
        </row>
        <row r="314">
          <cell r="E314">
            <v>374979.13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</sheetPr>
  <dimension ref="C3:R93"/>
  <sheetViews>
    <sheetView showGridLines="0" tabSelected="1" topLeftCell="C1" zoomScaleNormal="100" workbookViewId="0">
      <pane xSplit="1" ySplit="10" topLeftCell="D11" activePane="bottomRight" state="frozen"/>
      <selection activeCell="C1" sqref="C1"/>
      <selection pane="topRight" activeCell="D1" sqref="D1"/>
      <selection pane="bottomLeft" activeCell="C11" sqref="C11"/>
      <selection pane="bottomRight" activeCell="L16" sqref="L16"/>
    </sheetView>
  </sheetViews>
  <sheetFormatPr baseColWidth="10" defaultColWidth="11.42578125" defaultRowHeight="15" x14ac:dyDescent="0.25"/>
  <cols>
    <col min="2" max="2" width="3.7109375" customWidth="1"/>
    <col min="3" max="3" width="93.7109375" bestFit="1" customWidth="1"/>
    <col min="4" max="4" width="17.5703125" style="2" customWidth="1"/>
    <col min="5" max="5" width="16.7109375" style="2" hidden="1" customWidth="1"/>
    <col min="6" max="6" width="15.28515625" style="2" customWidth="1"/>
    <col min="7" max="7" width="17" style="2" customWidth="1"/>
    <col min="8" max="8" width="15.140625" style="2" customWidth="1"/>
    <col min="9" max="9" width="16.140625" style="2" customWidth="1"/>
    <col min="10" max="10" width="15.140625" style="2" customWidth="1"/>
    <col min="11" max="11" width="16.140625" style="2" customWidth="1"/>
    <col min="12" max="12" width="15.7109375" style="2" customWidth="1"/>
    <col min="13" max="13" width="15.42578125" style="2" customWidth="1"/>
    <col min="14" max="14" width="16.7109375" customWidth="1"/>
    <col min="15" max="15" width="16.85546875" customWidth="1"/>
    <col min="16" max="16" width="17" hidden="1" customWidth="1"/>
    <col min="17" max="17" width="10.5703125" hidden="1" customWidth="1"/>
    <col min="18" max="18" width="17.28515625" customWidth="1"/>
  </cols>
  <sheetData>
    <row r="3" spans="3:18" ht="28.5" customHeight="1" x14ac:dyDescent="0.25">
      <c r="C3" s="40" t="s">
        <v>0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3:18" ht="15.75" x14ac:dyDescent="0.25">
      <c r="C4" s="42">
        <v>2024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</row>
    <row r="5" spans="3:18" ht="15.75" customHeight="1" x14ac:dyDescent="0.25">
      <c r="C5" s="44" t="s">
        <v>1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3:18" ht="15.75" customHeight="1" x14ac:dyDescent="0.25">
      <c r="C6" s="45" t="s">
        <v>2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8" spans="3:18" ht="25.5" customHeight="1" x14ac:dyDescent="0.25">
      <c r="C8" s="46" t="s">
        <v>3</v>
      </c>
      <c r="D8" s="48" t="s">
        <v>4</v>
      </c>
      <c r="E8" s="48" t="s">
        <v>5</v>
      </c>
      <c r="F8" s="50" t="s">
        <v>6</v>
      </c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2"/>
    </row>
    <row r="9" spans="3:18" ht="15.75" x14ac:dyDescent="0.25">
      <c r="C9" s="47"/>
      <c r="D9" s="49"/>
      <c r="E9" s="49"/>
      <c r="F9" s="3" t="s">
        <v>7</v>
      </c>
      <c r="G9" s="3" t="s">
        <v>8</v>
      </c>
      <c r="H9" s="3" t="s">
        <v>9</v>
      </c>
      <c r="I9" s="3" t="s">
        <v>10</v>
      </c>
      <c r="J9" s="4" t="s">
        <v>11</v>
      </c>
      <c r="K9" s="3" t="s">
        <v>12</v>
      </c>
      <c r="L9" s="4" t="s">
        <v>13</v>
      </c>
      <c r="M9" s="3" t="s">
        <v>14</v>
      </c>
      <c r="N9" s="5" t="s">
        <v>15</v>
      </c>
      <c r="O9" s="5" t="s">
        <v>16</v>
      </c>
      <c r="P9" s="5" t="s">
        <v>17</v>
      </c>
      <c r="Q9" s="6" t="s">
        <v>18</v>
      </c>
      <c r="R9" s="5" t="s">
        <v>19</v>
      </c>
    </row>
    <row r="10" spans="3:18" s="11" customFormat="1" ht="15.75" x14ac:dyDescent="0.25">
      <c r="C10" s="7" t="s">
        <v>20</v>
      </c>
      <c r="D10" s="8">
        <v>362250946</v>
      </c>
      <c r="E10" s="8"/>
      <c r="F10" s="9"/>
      <c r="G10" s="9"/>
      <c r="H10" s="9"/>
      <c r="I10" s="9"/>
      <c r="J10" s="9"/>
      <c r="K10" s="9"/>
      <c r="L10" s="9"/>
      <c r="M10" s="9"/>
      <c r="N10" s="10"/>
      <c r="O10" s="10"/>
      <c r="P10" s="10"/>
      <c r="Q10" s="10"/>
      <c r="R10" s="10"/>
    </row>
    <row r="11" spans="3:18" s="11" customFormat="1" ht="16.5" customHeight="1" x14ac:dyDescent="0.25">
      <c r="C11" s="12" t="s">
        <v>21</v>
      </c>
      <c r="D11" s="13">
        <v>362250946</v>
      </c>
      <c r="E11" s="8"/>
      <c r="F11" s="9"/>
      <c r="G11" s="9"/>
      <c r="H11" s="9"/>
      <c r="I11" s="9"/>
      <c r="J11" s="9"/>
      <c r="K11" s="9"/>
      <c r="L11" s="9"/>
      <c r="M11" s="9"/>
      <c r="N11" s="10"/>
      <c r="O11" s="14"/>
      <c r="P11" s="10"/>
      <c r="Q11" s="10"/>
      <c r="R11" s="10"/>
    </row>
    <row r="12" spans="3:18" s="11" customFormat="1" ht="15.75" x14ac:dyDescent="0.25">
      <c r="C12" s="15" t="s">
        <v>22</v>
      </c>
      <c r="D12" s="13">
        <v>661141509.22000003</v>
      </c>
      <c r="E12" s="8"/>
      <c r="F12" s="13">
        <f>+'[1]EstR (9)'!C23</f>
        <v>52444362.5</v>
      </c>
      <c r="G12" s="13">
        <f>+'[1]EstR (9)'!D23</f>
        <v>52545901.82</v>
      </c>
      <c r="H12" s="13">
        <f>+'[1]EstR (9)'!E23</f>
        <v>54354780.969999999</v>
      </c>
      <c r="I12" s="13">
        <f>+'[1]EstR (9)'!F23</f>
        <v>53876008.109999999</v>
      </c>
      <c r="J12" s="13">
        <f>+'[1]EstR (9)'!G23</f>
        <v>55339171.579999998</v>
      </c>
      <c r="K12" s="13">
        <f>+'[1]EstR (9)'!H23</f>
        <v>55154342.990000002</v>
      </c>
      <c r="L12" s="13">
        <f>+'[1]EstR (9)'!J23</f>
        <v>56223940.75</v>
      </c>
      <c r="M12" s="13">
        <f>+'[1]EstR (9)'!K23</f>
        <v>55307972.829999998</v>
      </c>
      <c r="N12" s="14">
        <f>+'[1]EstR (10)'!L23</f>
        <v>55928544.100000001</v>
      </c>
      <c r="O12" s="14">
        <f>+'[1]EstR (10)'!M23</f>
        <v>57262823.210000001</v>
      </c>
      <c r="P12" s="10"/>
      <c r="Q12" s="10"/>
      <c r="R12" s="13">
        <f>SUM(F12:Q12)</f>
        <v>548437848.86000001</v>
      </c>
    </row>
    <row r="13" spans="3:18" s="11" customFormat="1" ht="15.75" x14ac:dyDescent="0.25">
      <c r="C13" s="15" t="s">
        <v>23</v>
      </c>
      <c r="D13" s="13">
        <v>422181507.44</v>
      </c>
      <c r="E13" s="8"/>
      <c r="F13" s="13">
        <f>+'[1]EstR (9)'!C24</f>
        <v>33510358.460000001</v>
      </c>
      <c r="G13" s="13">
        <f>+'[1]EstR (9)'!D24</f>
        <v>33492529.530000001</v>
      </c>
      <c r="H13" s="13">
        <f>+'[1]EstR (9)'!E24</f>
        <v>34744381.859999999</v>
      </c>
      <c r="I13" s="13">
        <f>+'[1]EstR (9)'!F24</f>
        <v>34524445.700000003</v>
      </c>
      <c r="J13" s="13">
        <f>+'[1]EstR (9)'!G24</f>
        <v>35339462.659999996</v>
      </c>
      <c r="K13" s="13">
        <f>+'[1]EstR (9)'!H24</f>
        <v>35216313.5</v>
      </c>
      <c r="L13" s="13">
        <f>+'[1]EstR (9)'!J24</f>
        <v>35858896.020000003</v>
      </c>
      <c r="M13" s="13">
        <f>+'[1]EstR (9)'!K24</f>
        <v>35254540.939999998</v>
      </c>
      <c r="N13" s="14">
        <f>+'[1]EstR (10)'!L24</f>
        <v>35653678.130000003</v>
      </c>
      <c r="O13" s="14">
        <f>+'[1]EstR (10)'!M24</f>
        <v>36478398.340000004</v>
      </c>
      <c r="P13" s="10"/>
      <c r="Q13" s="10"/>
      <c r="R13" s="13">
        <f>SUM(F13:Q13)</f>
        <v>350073005.13999999</v>
      </c>
    </row>
    <row r="14" spans="3:18" s="11" customFormat="1" ht="15.75" x14ac:dyDescent="0.25">
      <c r="C14" s="16" t="s">
        <v>24</v>
      </c>
      <c r="D14" s="13">
        <v>15495095.34</v>
      </c>
      <c r="E14" s="8"/>
      <c r="F14" s="13">
        <f>+'[1]EstR (9)'!C20+'[1]EstR (9)'!C28+'[1]EstR (9)'!C30</f>
        <v>2955942.74</v>
      </c>
      <c r="G14" s="13">
        <f>+'[1]EstR (9)'!D20+'[1]EstR (9)'!D28+'[1]EstR (9)'!D30</f>
        <v>2646170.2999999998</v>
      </c>
      <c r="H14" s="13">
        <f>+'[1]EstR (9)'!E20+'[1]EstR (9)'!E28+'[1]EstR (9)'!E30</f>
        <v>2271464.0399999996</v>
      </c>
      <c r="I14" s="13">
        <f>+'[1]EstR (9)'!F20+'[1]EstR (9)'!F28+'[1]EstR (9)'!F30</f>
        <v>2514739.16</v>
      </c>
      <c r="J14" s="13">
        <f>+'[1]EstR (9)'!G20+'[1]EstR (9)'!G28+'[1]EstR (9)'!G30</f>
        <v>2654991.06</v>
      </c>
      <c r="K14" s="13">
        <f>+'[1]EstR (9)'!H20+'[1]EstR (9)'!H28+'[1]EstR (9)'!H30</f>
        <v>2612656.9200000004</v>
      </c>
      <c r="L14" s="13">
        <f>+'[1]EstR (9)'!J20+'[1]EstR (9)'!J28+'[1]EstR (9)'!J30</f>
        <v>3163141.2399999998</v>
      </c>
      <c r="M14" s="13">
        <f>+'[1]EstR (9)'!K30+'[1]EstR (9)'!K28+'[1]EstR (9)'!K20</f>
        <v>2798484.84</v>
      </c>
      <c r="N14" s="14">
        <f>+'[1]EstR (10)'!L20+'[1]EstR (10)'!L30+'[1]EstR (10)'!L28</f>
        <v>2787555.5599999996</v>
      </c>
      <c r="O14" s="14">
        <f>+'[1]EstR (10)'!M20+'[1]EstR (10)'!M28+'[1]EstR (10)'!M30</f>
        <v>3498817.13</v>
      </c>
      <c r="P14" s="10"/>
      <c r="Q14" s="10"/>
      <c r="R14" s="13">
        <f>SUM(F14:Q14)</f>
        <v>27903962.989999998</v>
      </c>
    </row>
    <row r="15" spans="3:18" s="11" customFormat="1" ht="15.75" x14ac:dyDescent="0.25">
      <c r="C15" s="17" t="s">
        <v>25</v>
      </c>
      <c r="D15" s="18">
        <f>SUM(D11:D14)</f>
        <v>1461069058</v>
      </c>
      <c r="E15" s="8"/>
      <c r="F15" s="18">
        <f>SUM(F12:F14)</f>
        <v>88910663.700000003</v>
      </c>
      <c r="G15" s="18">
        <f t="shared" ref="G15:R15" si="0">SUM(G12:G14)</f>
        <v>88684601.649999991</v>
      </c>
      <c r="H15" s="18">
        <f t="shared" si="0"/>
        <v>91370626.870000005</v>
      </c>
      <c r="I15" s="18">
        <f t="shared" si="0"/>
        <v>90915192.969999999</v>
      </c>
      <c r="J15" s="18">
        <f t="shared" si="0"/>
        <v>93333625.299999997</v>
      </c>
      <c r="K15" s="18">
        <f t="shared" si="0"/>
        <v>92983313.410000011</v>
      </c>
      <c r="L15" s="18">
        <f t="shared" si="0"/>
        <v>95245978.010000005</v>
      </c>
      <c r="M15" s="18">
        <f t="shared" si="0"/>
        <v>93360998.609999999</v>
      </c>
      <c r="N15" s="19">
        <f t="shared" si="0"/>
        <v>94369777.790000007</v>
      </c>
      <c r="O15" s="19">
        <f t="shared" si="0"/>
        <v>97240038.680000007</v>
      </c>
      <c r="P15" s="18">
        <f t="shared" si="0"/>
        <v>0</v>
      </c>
      <c r="Q15" s="18">
        <f t="shared" si="0"/>
        <v>0</v>
      </c>
      <c r="R15" s="18">
        <f t="shared" si="0"/>
        <v>926414816.99000001</v>
      </c>
    </row>
    <row r="16" spans="3:18" s="11" customFormat="1" ht="15.75" x14ac:dyDescent="0.25">
      <c r="C16" s="20"/>
      <c r="D16" s="8"/>
      <c r="E16" s="8"/>
      <c r="F16" s="9"/>
      <c r="G16" s="9"/>
      <c r="H16" s="9"/>
      <c r="I16" s="9"/>
      <c r="J16" s="9"/>
      <c r="K16" s="9"/>
      <c r="L16" s="9"/>
      <c r="M16" s="9"/>
      <c r="N16" s="21"/>
      <c r="O16" s="21"/>
      <c r="P16" s="10"/>
      <c r="Q16" s="10"/>
      <c r="R16" s="10"/>
    </row>
    <row r="17" spans="3:18" ht="15.75" x14ac:dyDescent="0.25">
      <c r="C17" s="22" t="s">
        <v>26</v>
      </c>
      <c r="D17" s="18">
        <f>+D91</f>
        <v>1461069058</v>
      </c>
      <c r="E17" s="13">
        <f>+E91</f>
        <v>0</v>
      </c>
      <c r="F17" s="18">
        <f>+F91</f>
        <v>96247865.497999996</v>
      </c>
      <c r="G17" s="18">
        <f>+G91</f>
        <v>90148694.75</v>
      </c>
      <c r="H17" s="18">
        <f>+H91</f>
        <v>77391302.390000001</v>
      </c>
      <c r="I17" s="18">
        <f t="shared" ref="I17:Q17" si="1">+I91</f>
        <v>60483413.609999999</v>
      </c>
      <c r="J17" s="18">
        <f t="shared" si="1"/>
        <v>70652352.420000002</v>
      </c>
      <c r="K17" s="18">
        <f t="shared" si="1"/>
        <v>67893516.560000002</v>
      </c>
      <c r="L17" s="18">
        <f t="shared" si="1"/>
        <v>72518356.019999996</v>
      </c>
      <c r="M17" s="18">
        <f t="shared" si="1"/>
        <v>59706513.379999995</v>
      </c>
      <c r="N17" s="18">
        <f t="shared" si="1"/>
        <v>55340636.239999995</v>
      </c>
      <c r="O17" s="18">
        <f t="shared" si="1"/>
        <v>65109562.060000002</v>
      </c>
      <c r="P17" s="18">
        <f t="shared" si="1"/>
        <v>0</v>
      </c>
      <c r="Q17" s="18">
        <f t="shared" si="1"/>
        <v>0</v>
      </c>
      <c r="R17" s="18">
        <f>SUM(F17:Q17)</f>
        <v>715492212.92799997</v>
      </c>
    </row>
    <row r="18" spans="3:18" s="24" customFormat="1" ht="15.75" x14ac:dyDescent="0.25">
      <c r="C18" s="23" t="s">
        <v>27</v>
      </c>
      <c r="D18" s="18">
        <f t="shared" ref="D18" si="2">SUM(D19:D23)</f>
        <v>865969331</v>
      </c>
      <c r="E18" s="18">
        <f>SUM(E19:E23)</f>
        <v>0</v>
      </c>
      <c r="F18" s="18">
        <f>SUM(F19:F23)</f>
        <v>40991709.989999995</v>
      </c>
      <c r="G18" s="18">
        <f>SUM(G19:G23)</f>
        <v>42008546.469999999</v>
      </c>
      <c r="H18" s="18">
        <f>SUM(H19:H23)</f>
        <v>40668923.049999997</v>
      </c>
      <c r="I18" s="18">
        <f t="shared" ref="I18:Q18" si="3">SUM(I19:I23)</f>
        <v>44114663.599999994</v>
      </c>
      <c r="J18" s="18">
        <f t="shared" si="3"/>
        <v>48608806.890000001</v>
      </c>
      <c r="K18" s="18">
        <f t="shared" si="3"/>
        <v>46462769.879999995</v>
      </c>
      <c r="L18" s="18">
        <f t="shared" si="3"/>
        <v>50424634.339999996</v>
      </c>
      <c r="M18" s="18">
        <f t="shared" si="3"/>
        <v>45620513.359999999</v>
      </c>
      <c r="N18" s="18">
        <f t="shared" si="3"/>
        <v>44325036.469999991</v>
      </c>
      <c r="O18" s="18">
        <f t="shared" si="3"/>
        <v>47917280.969999999</v>
      </c>
      <c r="P18" s="18">
        <f t="shared" si="3"/>
        <v>0</v>
      </c>
      <c r="Q18" s="18">
        <f t="shared" si="3"/>
        <v>0</v>
      </c>
      <c r="R18" s="18">
        <f>SUM(R19:R23)</f>
        <v>451142885.0200001</v>
      </c>
    </row>
    <row r="19" spans="3:18" ht="15.75" x14ac:dyDescent="0.25">
      <c r="C19" s="25" t="s">
        <v>28</v>
      </c>
      <c r="D19" s="13">
        <v>512769331.00000006</v>
      </c>
      <c r="E19" s="13">
        <v>0</v>
      </c>
      <c r="F19" s="13">
        <f>+'[1]EstR (4)'!C60</f>
        <v>30300610.800000001</v>
      </c>
      <c r="G19" s="13">
        <f>+'[1]EstR (6)'!D60</f>
        <v>30389064.469999999</v>
      </c>
      <c r="H19" s="13">
        <f>+'[1]EstR (6)'!E60</f>
        <v>30472900.75</v>
      </c>
      <c r="I19" s="13">
        <f>+'[1]EstR (4)'!F60</f>
        <v>30650827.800000001</v>
      </c>
      <c r="J19" s="13">
        <f>+'[1]EstR (5)'!G60</f>
        <v>30782630.149999999</v>
      </c>
      <c r="K19" s="13">
        <f>+'[1]EstR (7)'!H60</f>
        <v>30604044.809999999</v>
      </c>
      <c r="L19" s="13">
        <f>+'[1]EstR (8)'!J60</f>
        <v>30931692.879999999</v>
      </c>
      <c r="M19" s="13">
        <f>+'[1]EstR (9)'!K60</f>
        <v>30806284.800000001</v>
      </c>
      <c r="N19" s="13">
        <f>+'[1]EstR (10)'!L60</f>
        <v>33880702.969999999</v>
      </c>
      <c r="O19" s="13">
        <v>34971494.350000001</v>
      </c>
      <c r="P19" s="13"/>
      <c r="Q19" s="13"/>
      <c r="R19" s="13">
        <f>SUM(F19:Q19)</f>
        <v>313790253.78000003</v>
      </c>
    </row>
    <row r="20" spans="3:18" ht="15.75" x14ac:dyDescent="0.25">
      <c r="C20" s="25" t="s">
        <v>29</v>
      </c>
      <c r="D20" s="13">
        <v>180100000</v>
      </c>
      <c r="E20" s="13">
        <v>0</v>
      </c>
      <c r="F20" s="13">
        <f>+'[1]EstR (4)'!C88</f>
        <v>2999724.8200000022</v>
      </c>
      <c r="G20" s="13">
        <f>+'[1]EstR (6)'!D69+'[1]EstR (6)'!D86-'[1]EstR (6)'!D84-'[1]EstR (6)'!D83-'[1]EstR (6)'!D82-'[1]EstR (6)'!D77</f>
        <v>3565099.9600000009</v>
      </c>
      <c r="H20" s="13">
        <f>+'[1]EstR (6)'!E69+'[1]EstR (6)'!E86-'[1]EstR (6)'!E82-'[1]EstR (6)'!E83-'[1]EstR (6)'!E84-'[1]EstR (6)'!E77</f>
        <v>3140120.3600000013</v>
      </c>
      <c r="I20" s="13">
        <f>+'[1]EstR (4)'!F88</f>
        <v>4264187.959999999</v>
      </c>
      <c r="J20" s="13">
        <f>+'[1]EstR (5)'!G70+'[1]EstR (5)'!G87-'[1]EstR (5)'!G85-'[1]EstR (5)'!G84-'[1]EstR (5)'!G83-'[1]EstR (5)'!G78</f>
        <v>7582969.1800000016</v>
      </c>
      <c r="K20" s="13">
        <f>+'[1]EstR (7)'!H70+'[1]EstR (7)'!H87-'[1]EstR (7)'!H84-'[1]EstR (7)'!H85-'[1]EstR (7)'!H78</f>
        <v>7081735.3799999971</v>
      </c>
      <c r="L20" s="13">
        <v>6953624.1400000006</v>
      </c>
      <c r="M20" s="13">
        <f>+'[1]EstR (9)'!K70+'[1]EstR (9)'!K87-'[1]EstR (9)'!K78-'[1]EstR (9)'!K84</f>
        <v>5219934.3800000008</v>
      </c>
      <c r="N20" s="13">
        <v>4708567.41</v>
      </c>
      <c r="O20" s="13">
        <v>5716253.4399999995</v>
      </c>
      <c r="P20" s="13"/>
      <c r="Q20" s="13"/>
      <c r="R20" s="13">
        <f>SUM(F20:Q20)</f>
        <v>51232217.030000001</v>
      </c>
    </row>
    <row r="21" spans="3:18" ht="15.75" x14ac:dyDescent="0.25">
      <c r="C21" s="25" t="s">
        <v>30</v>
      </c>
      <c r="D21" s="13">
        <v>3500000</v>
      </c>
      <c r="E21" s="13">
        <v>0</v>
      </c>
      <c r="F21" s="13">
        <f>+'[1]EstR (4)'!C105</f>
        <v>0</v>
      </c>
      <c r="G21" s="13">
        <f>+'[1]EstR (6)'!D101</f>
        <v>57000</v>
      </c>
      <c r="H21" s="13">
        <f>+'[1]EstR (4)'!E105</f>
        <v>0</v>
      </c>
      <c r="I21" s="13">
        <f>+'[1]EstR (4)'!F105</f>
        <v>78000</v>
      </c>
      <c r="J21" s="13">
        <f>+'[1]EstR (5)'!G106</f>
        <v>0</v>
      </c>
      <c r="K21" s="13">
        <f>+'[1]EstR (7)'!H106</f>
        <v>36000</v>
      </c>
      <c r="L21" s="13">
        <f>+'[1]EstR (8)'!J102</f>
        <v>21000</v>
      </c>
      <c r="M21" s="13">
        <f>+'[1]EstR (9)'!K106</f>
        <v>75000</v>
      </c>
      <c r="N21" s="13">
        <f>+'[1]EstR (10)'!L108</f>
        <v>0</v>
      </c>
      <c r="O21" s="13">
        <f>+'[1]EstR (10)'!M108</f>
        <v>0</v>
      </c>
      <c r="P21" s="13"/>
      <c r="Q21" s="13"/>
      <c r="R21" s="13">
        <f t="shared" ref="R21:R23" si="4">SUM(F21:Q21)</f>
        <v>267000</v>
      </c>
    </row>
    <row r="22" spans="3:18" ht="15.75" x14ac:dyDescent="0.25">
      <c r="C22" s="25" t="s">
        <v>31</v>
      </c>
      <c r="D22" s="13">
        <v>117200000</v>
      </c>
      <c r="E22" s="13">
        <v>0</v>
      </c>
      <c r="F22" s="13">
        <f>+'[1]EstR (6)'!C120-'[1]EstR (6)'!C117-'[1]EstR (6)'!C108-'[1]EstR (6)'!C109</f>
        <v>3408754.2799999965</v>
      </c>
      <c r="G22" s="13">
        <f>+'[1]EstR (6)'!D120-'[1]EstR (6)'!D117-'[1]EstR (6)'!D108-'[1]EstR (6)'!D109</f>
        <v>3689838.379999998</v>
      </c>
      <c r="H22" s="13">
        <f>+'[1]EstR (6)'!E120-'[1]EstR (6)'!E117-'[1]EstR (6)'!E108-'[1]EstR (6)'!E109</f>
        <v>2721754.4700000016</v>
      </c>
      <c r="I22" s="13">
        <f>+'[1]EstR (5)'!F121-'[1]EstR (5)'!F118-'[1]EstR (5)'!F110-'[1]EstR (5)'!F109</f>
        <v>4756048.4899999974</v>
      </c>
      <c r="J22" s="13">
        <f>+'[1]EstR (5)'!G121-'[1]EstR (5)'!G118-'[1]EstR (5)'!G110-'[1]EstR (5)'!G109</f>
        <v>5555002.209999999</v>
      </c>
      <c r="K22" s="13">
        <f>+'[1]EstR (7)'!H121-'[1]EstR (7)'!H109-'[1]EstR (7)'!H110</f>
        <v>4150431.799999998</v>
      </c>
      <c r="L22" s="13">
        <f>+'[1]EstR (8)'!J121-'[1]EstR (8)'!J109-'[1]EstR (8)'!J110</f>
        <v>7832317.6500000013</v>
      </c>
      <c r="M22" s="13">
        <f>+'[1]EstR (9)'!K121-'[1]EstR (9)'!K109-'[1]EstR (9)'!K110-'[1]EstR (9)'!K118</f>
        <v>5034132.3999999994</v>
      </c>
      <c r="N22" s="13">
        <f>+'[1]EstR (10)'!L123-'[1]EstR (10)'!L111-'[1]EstR (10)'!L112</f>
        <v>843538.29999999981</v>
      </c>
      <c r="O22" s="13">
        <f>+'[1]EstR (10)'!M117+'[1]EstR (10)'!M120</f>
        <v>2196642.13</v>
      </c>
      <c r="P22" s="13"/>
      <c r="Q22" s="13"/>
      <c r="R22" s="13">
        <f t="shared" si="4"/>
        <v>40188460.109999992</v>
      </c>
    </row>
    <row r="23" spans="3:18" ht="15.75" x14ac:dyDescent="0.25">
      <c r="C23" s="25" t="s">
        <v>32</v>
      </c>
      <c r="D23" s="13">
        <v>52400000</v>
      </c>
      <c r="E23" s="13">
        <v>0</v>
      </c>
      <c r="F23" s="13">
        <f>+'[1]EstR (4)'!C129</f>
        <v>4282620.09</v>
      </c>
      <c r="G23" s="13">
        <f>+'[1]EstR (6)'!D129</f>
        <v>4307543.66</v>
      </c>
      <c r="H23" s="13">
        <f>+'[1]EstR (6)'!E129</f>
        <v>4334147.47</v>
      </c>
      <c r="I23" s="13">
        <f>+'[1]EstR (4)'!F129</f>
        <v>4365599.3500000006</v>
      </c>
      <c r="J23" s="13">
        <f>+'[1]EstR (5)'!G130</f>
        <v>4688205.3500000006</v>
      </c>
      <c r="K23" s="13">
        <f>+'[1]EstR (7)'!H130</f>
        <v>4590557.8900000006</v>
      </c>
      <c r="L23" s="13">
        <f>+'[1]EstR (8)'!J130</f>
        <v>4685999.67</v>
      </c>
      <c r="M23" s="13">
        <f>+'[1]EstR (9)'!K130</f>
        <v>4485161.78</v>
      </c>
      <c r="N23" s="13">
        <f>+'[1]EstR (10)'!L132</f>
        <v>4892227.79</v>
      </c>
      <c r="O23" s="13">
        <f>+'[1]EstR (10)'!M132</f>
        <v>5032891.05</v>
      </c>
      <c r="P23" s="13"/>
      <c r="Q23" s="13"/>
      <c r="R23" s="13">
        <f t="shared" si="4"/>
        <v>45664954.100000001</v>
      </c>
    </row>
    <row r="24" spans="3:18" ht="15.75" x14ac:dyDescent="0.25">
      <c r="C24" s="23" t="s">
        <v>33</v>
      </c>
      <c r="D24" s="26">
        <f>SUM(D25:D33)</f>
        <v>234742569</v>
      </c>
      <c r="E24" s="27">
        <f>SUM(E25:E33)</f>
        <v>0</v>
      </c>
      <c r="F24" s="26">
        <f>SUM(F25:F33)</f>
        <v>16073578.060000001</v>
      </c>
      <c r="G24" s="26">
        <f t="shared" ref="G24:Q24" si="5">SUM(G25:G33)</f>
        <v>11655509.890000001</v>
      </c>
      <c r="H24" s="26">
        <f t="shared" si="5"/>
        <v>14459855.1</v>
      </c>
      <c r="I24" s="26">
        <f t="shared" si="5"/>
        <v>15097308.100000001</v>
      </c>
      <c r="J24" s="26">
        <f t="shared" si="5"/>
        <v>21113535.169999998</v>
      </c>
      <c r="K24" s="26">
        <f t="shared" si="5"/>
        <v>19480805.93</v>
      </c>
      <c r="L24" s="26">
        <f t="shared" si="5"/>
        <v>19010440.140000001</v>
      </c>
      <c r="M24" s="26">
        <f t="shared" si="5"/>
        <v>11648552.25</v>
      </c>
      <c r="N24" s="26">
        <f t="shared" si="5"/>
        <v>8581528.4299999997</v>
      </c>
      <c r="O24" s="26">
        <f t="shared" si="5"/>
        <v>10624110.379999999</v>
      </c>
      <c r="P24" s="26">
        <f t="shared" si="5"/>
        <v>0</v>
      </c>
      <c r="Q24" s="26">
        <f t="shared" si="5"/>
        <v>0</v>
      </c>
      <c r="R24" s="26">
        <f>SUM(R25:R33)</f>
        <v>147745223.44999999</v>
      </c>
    </row>
    <row r="25" spans="3:18" ht="15.75" x14ac:dyDescent="0.25">
      <c r="C25" s="25" t="s">
        <v>34</v>
      </c>
      <c r="D25" s="13">
        <v>23594000</v>
      </c>
      <c r="E25" s="13">
        <v>0</v>
      </c>
      <c r="F25" s="13">
        <f>+'[1]EstR (4)'!C167</f>
        <v>3525942.98</v>
      </c>
      <c r="G25" s="13">
        <f>+'[1]EstR (4)'!D167</f>
        <v>1973356.04</v>
      </c>
      <c r="H25" s="13">
        <f>+'[1]EstR (6)'!E165+'[1]EstR (6)'!E148</f>
        <v>2118705.7999999998</v>
      </c>
      <c r="I25" s="13">
        <v>3415462.9299999997</v>
      </c>
      <c r="J25" s="13">
        <v>3080074.13</v>
      </c>
      <c r="K25" s="13">
        <f>+'[1]EstR (7)'!H149+'[1]EstR (7)'!H166</f>
        <v>1458212.65</v>
      </c>
      <c r="L25" s="13">
        <v>4787776.38</v>
      </c>
      <c r="M25" s="13">
        <v>1450786.65</v>
      </c>
      <c r="N25" s="13">
        <v>2441902.3200000003</v>
      </c>
      <c r="O25" s="13">
        <v>1855159.13</v>
      </c>
      <c r="P25" s="13"/>
      <c r="Q25" s="13"/>
      <c r="R25" s="13">
        <f>SUM(F25:Q25)</f>
        <v>26107379.009999998</v>
      </c>
    </row>
    <row r="26" spans="3:18" ht="15.75" x14ac:dyDescent="0.25">
      <c r="C26" s="25" t="s">
        <v>35</v>
      </c>
      <c r="D26" s="13">
        <v>61000000</v>
      </c>
      <c r="E26" s="13">
        <v>0</v>
      </c>
      <c r="F26" s="13">
        <f>+'[1]EstR (4)'!C173</f>
        <v>4563900.16</v>
      </c>
      <c r="G26" s="13">
        <f>+'[1]EstR (4)'!D173</f>
        <v>3132900</v>
      </c>
      <c r="H26" s="13">
        <f>+'[1]EstR (6)'!E173</f>
        <v>295000</v>
      </c>
      <c r="I26" s="13">
        <f>+'[1]EstR (4)'!F173</f>
        <v>2377099.38</v>
      </c>
      <c r="J26" s="13">
        <f>+'[1]EstR (5)'!G174</f>
        <v>8417384.959999999</v>
      </c>
      <c r="K26" s="13">
        <f>+'[1]EstR (7)'!H174</f>
        <v>10099384</v>
      </c>
      <c r="L26" s="13">
        <v>2778152</v>
      </c>
      <c r="M26" s="13">
        <f>+'[1]EstR (9)'!K174</f>
        <v>312545.64</v>
      </c>
      <c r="N26" s="13">
        <f>+'[1]EstR (10)'!L176</f>
        <v>80036.31</v>
      </c>
      <c r="O26" s="13">
        <f>+'[1]EstR (10)'!M176</f>
        <v>231634</v>
      </c>
      <c r="P26" s="13"/>
      <c r="Q26" s="13"/>
      <c r="R26" s="13">
        <f>SUM(F26:Q26)</f>
        <v>32288036.449999999</v>
      </c>
    </row>
    <row r="27" spans="3:18" ht="15.75" x14ac:dyDescent="0.25">
      <c r="C27" s="25" t="s">
        <v>36</v>
      </c>
      <c r="D27" s="13">
        <v>5720000</v>
      </c>
      <c r="E27" s="13">
        <v>0</v>
      </c>
      <c r="F27" s="13">
        <f>+'[1]EstR (4)'!C179</f>
        <v>171372.64</v>
      </c>
      <c r="G27" s="13">
        <f>+'[1]EstR (4)'!D179</f>
        <v>201937.5</v>
      </c>
      <c r="H27" s="13">
        <f>+'[1]EstR (6)'!E179</f>
        <v>26632.5</v>
      </c>
      <c r="I27" s="13">
        <f>+'[1]EstR (4)'!F179</f>
        <v>35755</v>
      </c>
      <c r="J27" s="13">
        <f>+'[1]EstR (5)'!G180</f>
        <v>1102895.42</v>
      </c>
      <c r="K27" s="13">
        <f>+'[1]EstR (7)'!H180</f>
        <v>232766</v>
      </c>
      <c r="L27" s="13">
        <f>+'[1]EstR (8)'!J180</f>
        <v>680145</v>
      </c>
      <c r="M27" s="13">
        <f>+'[1]EstR (9)'!K180</f>
        <v>272780.3</v>
      </c>
      <c r="N27" s="13">
        <f>+'[1]EstR (10)'!L182</f>
        <v>165718</v>
      </c>
      <c r="O27" s="13">
        <f>+'[1]EstR (10)'!M182</f>
        <v>313361.75</v>
      </c>
      <c r="P27" s="13"/>
      <c r="Q27" s="13"/>
      <c r="R27" s="13">
        <f t="shared" ref="R27:R43" si="6">SUM(F27:Q27)</f>
        <v>3203364.11</v>
      </c>
    </row>
    <row r="28" spans="3:18" ht="15.75" x14ac:dyDescent="0.25">
      <c r="C28" s="25" t="s">
        <v>37</v>
      </c>
      <c r="D28" s="13">
        <v>12084000</v>
      </c>
      <c r="E28" s="13">
        <v>0</v>
      </c>
      <c r="F28" s="13">
        <f>+'[1]EstR (4)'!C186</f>
        <v>504000</v>
      </c>
      <c r="G28" s="13">
        <f>+'[1]EstR (4)'!D186</f>
        <v>17252</v>
      </c>
      <c r="H28" s="13">
        <f>+'[1]EstR (6)'!E186</f>
        <v>756000</v>
      </c>
      <c r="I28" s="13">
        <f>+'[1]EstR (4)'!F186</f>
        <v>4390</v>
      </c>
      <c r="J28" s="13">
        <f>+'[1]EstR (5)'!G187</f>
        <v>80821.34</v>
      </c>
      <c r="K28" s="13">
        <f>+'[1]EstR (7)'!H187</f>
        <v>1736000</v>
      </c>
      <c r="L28" s="13">
        <f>+'[1]EstR (8)'!J187</f>
        <v>2077366.71</v>
      </c>
      <c r="M28" s="13">
        <f>+'[1]EstR (9)'!K187</f>
        <v>651537.86</v>
      </c>
      <c r="N28" s="13">
        <f>+'[1]EstR (10)'!L189</f>
        <v>795</v>
      </c>
      <c r="O28" s="13">
        <f>+'[1]EstR (10)'!M189</f>
        <v>571580</v>
      </c>
      <c r="P28" s="13"/>
      <c r="Q28" s="13"/>
      <c r="R28" s="13">
        <f t="shared" si="6"/>
        <v>6399742.9100000001</v>
      </c>
    </row>
    <row r="29" spans="3:18" ht="15.75" x14ac:dyDescent="0.25">
      <c r="C29" s="25" t="s">
        <v>38</v>
      </c>
      <c r="D29" s="13">
        <v>26000000</v>
      </c>
      <c r="E29" s="13">
        <v>0</v>
      </c>
      <c r="F29" s="13">
        <f>+'[1]EstR (4)'!C194</f>
        <v>1345031.54</v>
      </c>
      <c r="G29" s="13">
        <f>+'[1]EstR (4)'!D194</f>
        <v>1132886.32</v>
      </c>
      <c r="H29" s="13">
        <f>+'[1]EstR (6)'!E194</f>
        <v>1662143.92</v>
      </c>
      <c r="I29" s="13">
        <f>+'[1]EstR (4)'!F194</f>
        <v>1810833.36</v>
      </c>
      <c r="J29" s="13">
        <f>+'[1]EstR (5)'!G195</f>
        <v>1315468.96</v>
      </c>
      <c r="K29" s="13">
        <f>+'[1]EstR (7)'!H195</f>
        <v>935264</v>
      </c>
      <c r="L29" s="13">
        <f>+'[1]EstR (8)'!J195</f>
        <v>1303999.96</v>
      </c>
      <c r="M29" s="13">
        <f>+'[1]EstR (9)'!K195</f>
        <v>2113467.52</v>
      </c>
      <c r="N29" s="13">
        <f>+'[1]EstR (10)'!L197</f>
        <v>992458.8</v>
      </c>
      <c r="O29" s="13">
        <f>+'[1]EstR (10)'!M197</f>
        <v>1503541.6199999999</v>
      </c>
      <c r="P29" s="13"/>
      <c r="Q29" s="13"/>
      <c r="R29" s="13">
        <f t="shared" si="6"/>
        <v>14115096</v>
      </c>
    </row>
    <row r="30" spans="3:18" ht="15.75" x14ac:dyDescent="0.25">
      <c r="C30" s="25" t="s">
        <v>39</v>
      </c>
      <c r="D30" s="13">
        <v>22516265</v>
      </c>
      <c r="E30" s="13">
        <v>0</v>
      </c>
      <c r="F30" s="13">
        <f>+'[1]EstR (4)'!C201</f>
        <v>1920557.4500000002</v>
      </c>
      <c r="G30" s="13">
        <f>+'[1]EstR (4)'!D201</f>
        <v>1945405.58</v>
      </c>
      <c r="H30" s="13">
        <f>+'[1]EstR (6)'!E201</f>
        <v>1982285.1800000002</v>
      </c>
      <c r="I30" s="13">
        <f>+'[1]EstR (4)'!F201</f>
        <v>1990091.04</v>
      </c>
      <c r="J30" s="13">
        <f>+'[1]EstR (5)'!G202</f>
        <v>2029395.92</v>
      </c>
      <c r="K30" s="13">
        <f>+'[1]EstR (7)'!H202</f>
        <v>2010104.46</v>
      </c>
      <c r="L30" s="13">
        <f>+'[1]EstR (8)'!J202</f>
        <v>2005106.9500000002</v>
      </c>
      <c r="M30" s="13">
        <f>+'[1]EstR (9)'!K202</f>
        <v>2135238</v>
      </c>
      <c r="N30" s="13">
        <f>+'[1]EstR (10)'!L204</f>
        <v>2103006.9700000002</v>
      </c>
      <c r="O30" s="13">
        <f>+'[1]EstR (10)'!M204</f>
        <v>2286326.7000000002</v>
      </c>
      <c r="P30" s="13"/>
      <c r="Q30" s="13"/>
      <c r="R30" s="13">
        <f>SUM(F30:Q30)</f>
        <v>20407518.25</v>
      </c>
    </row>
    <row r="31" spans="3:18" ht="15.75" x14ac:dyDescent="0.25">
      <c r="C31" s="25" t="s">
        <v>40</v>
      </c>
      <c r="D31" s="13">
        <v>10426304</v>
      </c>
      <c r="E31" s="13">
        <v>0</v>
      </c>
      <c r="F31" s="13">
        <f>+'[1]EstR (4)'!C216</f>
        <v>648500.04999999993</v>
      </c>
      <c r="G31" s="13">
        <f>+'[1]EstR (4)'!D216</f>
        <v>245606.1</v>
      </c>
      <c r="H31" s="13">
        <f>+'[1]EstR (6)'!E216</f>
        <v>141892.34</v>
      </c>
      <c r="I31" s="13">
        <f>+'[1]EstR (4)'!F216</f>
        <v>101456.34</v>
      </c>
      <c r="J31" s="13">
        <f>+'[1]EstR (5)'!G217</f>
        <v>604468.93000000005</v>
      </c>
      <c r="K31" s="13">
        <f>+'[1]EstR (7)'!H217</f>
        <v>87837.099999999991</v>
      </c>
      <c r="L31" s="13">
        <f>+'[1]EstR (8)'!J217</f>
        <v>465889.32999999996</v>
      </c>
      <c r="M31" s="13">
        <f>+'[1]EstR (9)'!K217</f>
        <v>528487.69999999995</v>
      </c>
      <c r="N31" s="13">
        <f>+'[1]EstR (10)'!L219</f>
        <v>137930.5</v>
      </c>
      <c r="O31" s="13">
        <f>+'[1]EstR (10)'!M219</f>
        <v>31565.3</v>
      </c>
      <c r="P31" s="13"/>
      <c r="Q31" s="13"/>
      <c r="R31" s="13">
        <f t="shared" si="6"/>
        <v>2993633.6899999995</v>
      </c>
    </row>
    <row r="32" spans="3:18" ht="15.75" x14ac:dyDescent="0.25">
      <c r="C32" s="25" t="s">
        <v>41</v>
      </c>
      <c r="D32" s="13">
        <v>63402000</v>
      </c>
      <c r="E32" s="13">
        <v>0</v>
      </c>
      <c r="F32" s="13">
        <f>+'[1]EstR (4)'!C246</f>
        <v>3394273.24</v>
      </c>
      <c r="G32" s="13">
        <f>+'[1]EstR (4)'!D246</f>
        <v>3006166.35</v>
      </c>
      <c r="H32" s="13">
        <f>+'[1]EstR (4)'!E246</f>
        <v>7477195.3599999994</v>
      </c>
      <c r="I32" s="13">
        <v>5362220.05</v>
      </c>
      <c r="J32" s="13">
        <v>4483025.51</v>
      </c>
      <c r="K32" s="13">
        <f>+'[1]EstR (7)'!H247</f>
        <v>2921237.72</v>
      </c>
      <c r="L32" s="13">
        <f>+'[1]EstR (8)'!J247</f>
        <v>4912003.8100000005</v>
      </c>
      <c r="M32" s="13">
        <f>+'[1]EstR (9)'!K247</f>
        <v>4183708.5799999996</v>
      </c>
      <c r="N32" s="13">
        <f>+'[1]EstR (10)'!L249</f>
        <v>2659680.5300000003</v>
      </c>
      <c r="O32" s="13">
        <f>+'[1]EstR (10)'!M249</f>
        <v>3830941.88</v>
      </c>
      <c r="P32" s="13"/>
      <c r="Q32" s="13"/>
      <c r="R32" s="13">
        <f t="shared" si="6"/>
        <v>42230453.030000001</v>
      </c>
    </row>
    <row r="33" spans="3:18" ht="15.75" x14ac:dyDescent="0.25">
      <c r="C33" s="25" t="s">
        <v>42</v>
      </c>
      <c r="D33" s="13">
        <v>10000000</v>
      </c>
      <c r="E33" s="13">
        <v>0</v>
      </c>
      <c r="F33" s="13">
        <v>0</v>
      </c>
      <c r="G33" s="13">
        <v>0</v>
      </c>
      <c r="H33" s="13">
        <v>0</v>
      </c>
      <c r="I33" s="13"/>
      <c r="J33" s="13"/>
      <c r="K33" s="13"/>
      <c r="L33" s="13"/>
      <c r="M33" s="13"/>
      <c r="N33" s="13"/>
      <c r="O33" s="13"/>
      <c r="P33" s="13"/>
      <c r="Q33" s="13"/>
      <c r="R33" s="13">
        <f t="shared" si="6"/>
        <v>0</v>
      </c>
    </row>
    <row r="34" spans="3:18" s="24" customFormat="1" ht="15.75" x14ac:dyDescent="0.25">
      <c r="C34" s="23" t="s">
        <v>43</v>
      </c>
      <c r="D34" s="26">
        <f>SUM(D35:D43)</f>
        <v>37865280</v>
      </c>
      <c r="E34" s="26">
        <f>SUM(E35:E43)</f>
        <v>0</v>
      </c>
      <c r="F34" s="26">
        <f t="shared" ref="F34:Q34" si="7">SUM(F35:F43)</f>
        <v>2594168.1800000002</v>
      </c>
      <c r="G34" s="26">
        <f t="shared" si="7"/>
        <v>2495583.87</v>
      </c>
      <c r="H34" s="26">
        <f t="shared" si="7"/>
        <v>1913945.0699999998</v>
      </c>
      <c r="I34" s="26">
        <f t="shared" si="7"/>
        <v>572966.01</v>
      </c>
      <c r="J34" s="26">
        <f t="shared" si="7"/>
        <v>865160.36</v>
      </c>
      <c r="K34" s="26">
        <f t="shared" si="7"/>
        <v>1706228.25</v>
      </c>
      <c r="L34" s="26">
        <f t="shared" si="7"/>
        <v>3083281.54</v>
      </c>
      <c r="M34" s="26">
        <f t="shared" si="7"/>
        <v>2437447.77</v>
      </c>
      <c r="N34" s="26">
        <f t="shared" si="7"/>
        <v>2278557.2399999998</v>
      </c>
      <c r="O34" s="26">
        <f t="shared" si="7"/>
        <v>2500016.98</v>
      </c>
      <c r="P34" s="26">
        <f t="shared" si="7"/>
        <v>0</v>
      </c>
      <c r="Q34" s="26">
        <f t="shared" si="7"/>
        <v>0</v>
      </c>
      <c r="R34" s="26">
        <f>SUM(R35:R43)</f>
        <v>20447355.27</v>
      </c>
    </row>
    <row r="35" spans="3:18" ht="15.75" x14ac:dyDescent="0.25">
      <c r="C35" s="25" t="s">
        <v>44</v>
      </c>
      <c r="D35" s="13">
        <v>14645580</v>
      </c>
      <c r="E35" s="13">
        <v>0</v>
      </c>
      <c r="F35" s="13">
        <f>+'[1]EstR (4)'!C261</f>
        <v>269404.82999999996</v>
      </c>
      <c r="G35" s="13">
        <f>+'[1]EstR (4)'!D261</f>
        <v>672230.79</v>
      </c>
      <c r="H35" s="13">
        <f>+'[1]EstR (6)'!E261</f>
        <v>42186.74</v>
      </c>
      <c r="I35" s="13">
        <f>+'[1]EstR (4)'!F261</f>
        <v>133558.81</v>
      </c>
      <c r="J35" s="13">
        <f>+'[1]EstR (5)'!G262</f>
        <v>363358.05</v>
      </c>
      <c r="K35" s="13">
        <f>+'[1]EstR (7)'!H262</f>
        <v>76190.31</v>
      </c>
      <c r="L35" s="13">
        <f>+'[1]EstR (8)'!J262</f>
        <v>753153.7</v>
      </c>
      <c r="M35" s="13">
        <f>+'[1]EstR (9)'!K262</f>
        <v>137331.12</v>
      </c>
      <c r="N35" s="13">
        <f>+'[1]EstR (10)'!L264</f>
        <v>534395.39</v>
      </c>
      <c r="O35" s="13">
        <f>+'[1]EstR (10)'!M264</f>
        <v>426711.26</v>
      </c>
      <c r="P35" s="13"/>
      <c r="Q35" s="13"/>
      <c r="R35" s="13">
        <f t="shared" si="6"/>
        <v>3408521</v>
      </c>
    </row>
    <row r="36" spans="3:18" ht="15.75" x14ac:dyDescent="0.25">
      <c r="C36" s="25" t="s">
        <v>45</v>
      </c>
      <c r="D36" s="13">
        <v>2430000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f>+'[1]EstR (5)'!G270</f>
        <v>0</v>
      </c>
      <c r="K36" s="13">
        <f>+'[1]EstR (7)'!H270</f>
        <v>0</v>
      </c>
      <c r="L36" s="13">
        <f>+'[1]EstR (8)'!J270</f>
        <v>46199.46</v>
      </c>
      <c r="M36" s="13">
        <f>+'[1]EstR (9)'!K270</f>
        <v>0</v>
      </c>
      <c r="N36" s="13">
        <f>+'[1]EstR (10)'!L272</f>
        <v>97999</v>
      </c>
      <c r="O36" s="13">
        <f>+'[1]EstR (10)'!M272</f>
        <v>0</v>
      </c>
      <c r="P36" s="13"/>
      <c r="Q36" s="13"/>
      <c r="R36" s="13">
        <f t="shared" si="6"/>
        <v>144198.46</v>
      </c>
    </row>
    <row r="37" spans="3:18" ht="15.75" x14ac:dyDescent="0.25">
      <c r="C37" s="25" t="s">
        <v>46</v>
      </c>
      <c r="D37" s="13">
        <v>3360000</v>
      </c>
      <c r="E37" s="13">
        <v>0</v>
      </c>
      <c r="F37" s="13">
        <f>+'[1]EstR (4)'!C279</f>
        <v>217850</v>
      </c>
      <c r="G37" s="13">
        <f>+'[1]EstR (4)'!D279</f>
        <v>24715.4</v>
      </c>
      <c r="H37" s="13">
        <v>0</v>
      </c>
      <c r="I37" s="13">
        <f>+'[1]EstR (4)'!F279</f>
        <v>265120.62</v>
      </c>
      <c r="J37" s="13">
        <f>+'[1]EstR (5)'!G280</f>
        <v>7049.14</v>
      </c>
      <c r="K37" s="13">
        <f>+'[1]EstR (7)'!H280</f>
        <v>0</v>
      </c>
      <c r="L37" s="13">
        <f>+'[1]EstR (8)'!J280</f>
        <v>54906</v>
      </c>
      <c r="M37" s="13">
        <f>+'[1]EstR (9)'!K280</f>
        <v>156947.51999999999</v>
      </c>
      <c r="N37" s="13">
        <f>+'[1]EstR (10)'!L282</f>
        <v>27440.010000000002</v>
      </c>
      <c r="O37" s="13">
        <f>+'[1]EstR (10)'!M282</f>
        <v>67405</v>
      </c>
      <c r="P37" s="13"/>
      <c r="Q37" s="13"/>
      <c r="R37" s="13">
        <f t="shared" si="6"/>
        <v>821433.69000000006</v>
      </c>
    </row>
    <row r="38" spans="3:18" ht="15.75" x14ac:dyDescent="0.25">
      <c r="C38" s="25" t="s">
        <v>47</v>
      </c>
      <c r="D38" s="13">
        <v>418000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/>
      <c r="K38" s="13"/>
      <c r="L38" s="13"/>
      <c r="M38" s="13"/>
      <c r="N38" s="13"/>
      <c r="O38" s="13"/>
      <c r="P38" s="13"/>
      <c r="Q38" s="13"/>
      <c r="R38" s="13">
        <f t="shared" si="6"/>
        <v>0</v>
      </c>
    </row>
    <row r="39" spans="3:18" ht="15.75" x14ac:dyDescent="0.25">
      <c r="C39" s="25" t="s">
        <v>48</v>
      </c>
      <c r="D39" s="13">
        <v>50000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/>
      <c r="K39" s="13"/>
      <c r="L39" s="13"/>
      <c r="M39" s="13"/>
      <c r="N39" s="13"/>
      <c r="O39" s="13"/>
      <c r="P39" s="13"/>
      <c r="Q39" s="13"/>
      <c r="R39" s="13">
        <f t="shared" si="6"/>
        <v>0</v>
      </c>
    </row>
    <row r="40" spans="3:18" ht="15.75" x14ac:dyDescent="0.25">
      <c r="C40" s="25" t="s">
        <v>49</v>
      </c>
      <c r="D40" s="13">
        <v>24000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/>
      <c r="K40" s="13"/>
      <c r="L40" s="13"/>
      <c r="M40" s="13"/>
      <c r="N40" s="13"/>
      <c r="O40" s="13"/>
      <c r="P40" s="13"/>
      <c r="Q40" s="13"/>
      <c r="R40" s="13">
        <f t="shared" si="6"/>
        <v>0</v>
      </c>
    </row>
    <row r="41" spans="3:18" ht="15.75" x14ac:dyDescent="0.25">
      <c r="C41" s="25" t="s">
        <v>50</v>
      </c>
      <c r="D41" s="13">
        <v>4124000</v>
      </c>
      <c r="E41" s="13">
        <v>0</v>
      </c>
      <c r="F41" s="13">
        <f>+'[1]EstR (4)'!C291</f>
        <v>1343700</v>
      </c>
      <c r="G41" s="13">
        <f>+'[1]EstR (4)'!D291</f>
        <v>548400</v>
      </c>
      <c r="H41" s="13">
        <f>+'[1]EstR (6)'!E291</f>
        <v>1496779.2</v>
      </c>
      <c r="I41" s="13">
        <f>+'[1]EstR (4)'!F291</f>
        <v>3956</v>
      </c>
      <c r="J41" s="13">
        <f>+'[1]EstR (5)'!G292</f>
        <v>441400</v>
      </c>
      <c r="K41" s="13">
        <f>+'[1]EstR (7)'!H292</f>
        <v>476271.33</v>
      </c>
      <c r="L41" s="13">
        <f>+'[1]EstR (8)'!J292</f>
        <v>386000</v>
      </c>
      <c r="M41" s="13">
        <f>+'[1]EstR (9)'!K292</f>
        <v>633918</v>
      </c>
      <c r="N41" s="13">
        <f>+'[1]EstR (10)'!L294</f>
        <v>198100</v>
      </c>
      <c r="O41" s="13">
        <f>+'[1]EstR (10)'!M294</f>
        <v>262400</v>
      </c>
      <c r="P41" s="13"/>
      <c r="Q41" s="13"/>
      <c r="R41" s="13">
        <f t="shared" si="6"/>
        <v>5790924.5300000003</v>
      </c>
    </row>
    <row r="42" spans="3:18" ht="15.75" x14ac:dyDescent="0.25">
      <c r="C42" s="25" t="s">
        <v>51</v>
      </c>
      <c r="D42" s="13">
        <v>0</v>
      </c>
      <c r="E42" s="13">
        <v>0</v>
      </c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>
        <f t="shared" si="6"/>
        <v>0</v>
      </c>
    </row>
    <row r="43" spans="3:18" ht="15.75" x14ac:dyDescent="0.25">
      <c r="C43" s="25" t="s">
        <v>52</v>
      </c>
      <c r="D43" s="13">
        <v>12813700</v>
      </c>
      <c r="E43" s="13">
        <v>0</v>
      </c>
      <c r="F43" s="13">
        <f>+'[1]EstR (4)'!C314</f>
        <v>763213.35</v>
      </c>
      <c r="G43" s="13">
        <f>+'[1]EstR (4)'!D314</f>
        <v>1250237.68</v>
      </c>
      <c r="H43" s="13">
        <f>+'[1]EstR (6)'!E314</f>
        <v>374979.13</v>
      </c>
      <c r="I43" s="13">
        <f>+'[1]EstR (4)'!F314</f>
        <v>170330.58000000002</v>
      </c>
      <c r="J43" s="13">
        <f>+'[1]EstR (5)'!G315</f>
        <v>53353.17</v>
      </c>
      <c r="K43" s="13">
        <f>+'[1]EstR (7)'!H315</f>
        <v>1153766.6100000001</v>
      </c>
      <c r="L43" s="13">
        <f>+'[1]EstR (8)'!J315</f>
        <v>1843022.38</v>
      </c>
      <c r="M43" s="13">
        <f>+'[1]EstR (9)'!K315</f>
        <v>1509251.13</v>
      </c>
      <c r="N43" s="13">
        <f>+'[1]EstR (10)'!L317</f>
        <v>1420622.8399999999</v>
      </c>
      <c r="O43" s="13">
        <f>+'[1]EstR (10)'!M317</f>
        <v>1743500.72</v>
      </c>
      <c r="P43" s="13"/>
      <c r="Q43" s="13"/>
      <c r="R43" s="13">
        <f t="shared" si="6"/>
        <v>10282277.59</v>
      </c>
    </row>
    <row r="44" spans="3:18" s="24" customFormat="1" ht="15.75" x14ac:dyDescent="0.25">
      <c r="C44" s="23" t="s">
        <v>53</v>
      </c>
      <c r="D44" s="26">
        <f>SUM(D45:D52)</f>
        <v>7280000</v>
      </c>
      <c r="E44" s="26">
        <f>SUM(E45:E52)</f>
        <v>0</v>
      </c>
      <c r="F44" s="26">
        <f t="shared" ref="F44:Q44" si="8">SUM(F45:F52)</f>
        <v>118932.25</v>
      </c>
      <c r="G44" s="26">
        <f t="shared" si="8"/>
        <v>1140917.5</v>
      </c>
      <c r="H44" s="26">
        <f t="shared" si="8"/>
        <v>0</v>
      </c>
      <c r="I44" s="26">
        <f t="shared" si="8"/>
        <v>307595.90000000002</v>
      </c>
      <c r="J44" s="26">
        <f t="shared" si="8"/>
        <v>12870</v>
      </c>
      <c r="K44" s="26">
        <f t="shared" si="8"/>
        <v>243712.5</v>
      </c>
      <c r="L44" s="26">
        <f t="shared" si="8"/>
        <v>0</v>
      </c>
      <c r="M44" s="26">
        <f t="shared" si="8"/>
        <v>0</v>
      </c>
      <c r="N44" s="26">
        <f t="shared" si="8"/>
        <v>12592.5</v>
      </c>
      <c r="O44" s="26">
        <f t="shared" si="8"/>
        <v>36037.770000000004</v>
      </c>
      <c r="P44" s="26">
        <f t="shared" si="8"/>
        <v>0</v>
      </c>
      <c r="Q44" s="26">
        <f t="shared" si="8"/>
        <v>0</v>
      </c>
      <c r="R44" s="26">
        <f>SUM(R45:R52)</f>
        <v>1872658.42</v>
      </c>
    </row>
    <row r="45" spans="3:18" ht="15.75" x14ac:dyDescent="0.25">
      <c r="C45" s="25" t="s">
        <v>54</v>
      </c>
      <c r="D45" s="13">
        <v>6580000</v>
      </c>
      <c r="E45" s="13">
        <v>0</v>
      </c>
      <c r="F45" s="13"/>
      <c r="G45" s="13"/>
      <c r="H45" s="13"/>
      <c r="I45" s="13"/>
      <c r="J45" s="13"/>
      <c r="K45" s="13"/>
      <c r="L45" s="13"/>
      <c r="M45" s="13"/>
      <c r="N45" s="13">
        <v>12592.5</v>
      </c>
      <c r="O45" s="13">
        <v>36037.770000000004</v>
      </c>
      <c r="P45" s="13"/>
      <c r="Q45" s="13"/>
      <c r="R45" s="13">
        <f>SUM(F45:Q45)</f>
        <v>48630.270000000004</v>
      </c>
    </row>
    <row r="46" spans="3:18" ht="15.75" x14ac:dyDescent="0.25">
      <c r="C46" s="25" t="s">
        <v>55</v>
      </c>
      <c r="D46" s="13">
        <v>0</v>
      </c>
      <c r="E46" s="13">
        <v>0</v>
      </c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>
        <f t="shared" ref="R46:R59" si="9">SUM(F46:Q46)</f>
        <v>0</v>
      </c>
    </row>
    <row r="47" spans="3:18" ht="15.75" x14ac:dyDescent="0.25">
      <c r="C47" s="25" t="s">
        <v>56</v>
      </c>
      <c r="D47" s="13">
        <v>0</v>
      </c>
      <c r="E47" s="13">
        <v>0</v>
      </c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>
        <f t="shared" si="9"/>
        <v>0</v>
      </c>
    </row>
    <row r="48" spans="3:18" ht="15.75" x14ac:dyDescent="0.25">
      <c r="C48" s="25" t="s">
        <v>57</v>
      </c>
      <c r="D48" s="13">
        <v>0</v>
      </c>
      <c r="E48" s="13">
        <v>0</v>
      </c>
      <c r="F48" s="13">
        <v>118932.25</v>
      </c>
      <c r="G48" s="13">
        <v>1140917.5</v>
      </c>
      <c r="H48" s="13">
        <v>0</v>
      </c>
      <c r="I48" s="13">
        <f>+'[1]EstR (4)'!F411</f>
        <v>307595.90000000002</v>
      </c>
      <c r="J48" s="13">
        <f>+'[1]EstR (5)'!G412</f>
        <v>12870</v>
      </c>
      <c r="K48" s="13">
        <f>+'[1]EstR (7)'!H416</f>
        <v>243712.5</v>
      </c>
      <c r="L48" s="13"/>
      <c r="M48" s="13"/>
      <c r="N48" s="13">
        <v>0</v>
      </c>
      <c r="O48" s="13"/>
      <c r="P48" s="13"/>
      <c r="Q48" s="13"/>
      <c r="R48" s="13">
        <f t="shared" si="9"/>
        <v>1824028.15</v>
      </c>
    </row>
    <row r="49" spans="3:18" ht="15.75" x14ac:dyDescent="0.25">
      <c r="C49" s="25" t="s">
        <v>58</v>
      </c>
      <c r="D49" s="13">
        <v>0</v>
      </c>
      <c r="E49" s="13">
        <v>0</v>
      </c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>
        <f t="shared" si="9"/>
        <v>0</v>
      </c>
    </row>
    <row r="50" spans="3:18" ht="15.75" x14ac:dyDescent="0.25">
      <c r="C50" s="25" t="s">
        <v>59</v>
      </c>
      <c r="D50" s="13">
        <v>0</v>
      </c>
      <c r="E50" s="13">
        <v>0</v>
      </c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>
        <f t="shared" si="9"/>
        <v>0</v>
      </c>
    </row>
    <row r="51" spans="3:18" ht="15.75" x14ac:dyDescent="0.25">
      <c r="C51" s="25" t="s">
        <v>60</v>
      </c>
      <c r="D51" s="13">
        <v>700000.00000000012</v>
      </c>
      <c r="E51" s="13">
        <v>0</v>
      </c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>
        <f t="shared" si="9"/>
        <v>0</v>
      </c>
    </row>
    <row r="52" spans="3:18" ht="15.75" x14ac:dyDescent="0.25">
      <c r="C52" s="25" t="s">
        <v>61</v>
      </c>
      <c r="D52" s="13">
        <v>0</v>
      </c>
      <c r="E52" s="13">
        <v>0</v>
      </c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>
        <f t="shared" si="9"/>
        <v>0</v>
      </c>
    </row>
    <row r="53" spans="3:18" s="24" customFormat="1" ht="15.75" x14ac:dyDescent="0.25">
      <c r="C53" s="23" t="s">
        <v>62</v>
      </c>
      <c r="D53" s="18"/>
      <c r="E53" s="18"/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8">
        <f t="shared" si="9"/>
        <v>0</v>
      </c>
    </row>
    <row r="54" spans="3:18" ht="15.75" x14ac:dyDescent="0.25">
      <c r="C54" s="25" t="s">
        <v>63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f t="shared" si="9"/>
        <v>0</v>
      </c>
    </row>
    <row r="55" spans="3:18" ht="15.75" x14ac:dyDescent="0.25">
      <c r="C55" s="25" t="s">
        <v>64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v>0</v>
      </c>
      <c r="Q55" s="13">
        <v>0</v>
      </c>
      <c r="R55" s="13">
        <f t="shared" si="9"/>
        <v>0</v>
      </c>
    </row>
    <row r="56" spans="3:18" ht="15.75" x14ac:dyDescent="0.25">
      <c r="C56" s="25" t="s">
        <v>65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  <c r="Q56" s="13">
        <v>0</v>
      </c>
      <c r="R56" s="13">
        <f t="shared" si="9"/>
        <v>0</v>
      </c>
    </row>
    <row r="57" spans="3:18" ht="15.75" x14ac:dyDescent="0.25">
      <c r="C57" s="25" t="s">
        <v>66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f t="shared" si="9"/>
        <v>0</v>
      </c>
    </row>
    <row r="58" spans="3:18" ht="15.75" x14ac:dyDescent="0.25">
      <c r="C58" s="25" t="s">
        <v>67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>
        <f t="shared" si="9"/>
        <v>0</v>
      </c>
    </row>
    <row r="59" spans="3:18" ht="15.75" x14ac:dyDescent="0.25">
      <c r="C59" s="25" t="s">
        <v>68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13">
        <f t="shared" si="9"/>
        <v>0</v>
      </c>
    </row>
    <row r="60" spans="3:18" s="31" customFormat="1" ht="15.75" x14ac:dyDescent="0.25">
      <c r="C60" s="28" t="s">
        <v>69</v>
      </c>
      <c r="D60" s="29">
        <f>SUM(D61:D69)</f>
        <v>94364000</v>
      </c>
      <c r="E60" s="29">
        <f>SUM(E61:E69)</f>
        <v>0</v>
      </c>
      <c r="F60" s="29">
        <f>SUM(F61:F69)</f>
        <v>0</v>
      </c>
      <c r="G60" s="29">
        <f t="shared" ref="G60:Q60" si="10">SUM(G61:G69)</f>
        <v>983107.5</v>
      </c>
      <c r="H60" s="29">
        <f t="shared" si="10"/>
        <v>1528167.44</v>
      </c>
      <c r="I60" s="29">
        <f t="shared" si="10"/>
        <v>390880</v>
      </c>
      <c r="J60" s="29">
        <f t="shared" si="10"/>
        <v>51980</v>
      </c>
      <c r="K60" s="29">
        <f t="shared" si="10"/>
        <v>0</v>
      </c>
      <c r="L60" s="29">
        <f t="shared" si="10"/>
        <v>0</v>
      </c>
      <c r="M60" s="29">
        <f t="shared" si="10"/>
        <v>0</v>
      </c>
      <c r="N60" s="29">
        <f t="shared" si="10"/>
        <v>142921.60000000001</v>
      </c>
      <c r="O60" s="29">
        <f t="shared" si="10"/>
        <v>4032115.96</v>
      </c>
      <c r="P60" s="29">
        <f t="shared" si="10"/>
        <v>0</v>
      </c>
      <c r="Q60" s="29">
        <f t="shared" si="10"/>
        <v>0</v>
      </c>
      <c r="R60" s="30">
        <f>SUM(R61:R69)</f>
        <v>7129172.5</v>
      </c>
    </row>
    <row r="61" spans="3:18" s="11" customFormat="1" ht="15.75" x14ac:dyDescent="0.25">
      <c r="C61" s="32" t="s">
        <v>70</v>
      </c>
      <c r="D61" s="33">
        <v>29864000</v>
      </c>
      <c r="E61" s="33">
        <v>0</v>
      </c>
      <c r="F61" s="33"/>
      <c r="G61" s="33"/>
      <c r="H61" s="33">
        <v>412217.51</v>
      </c>
      <c r="I61" s="33">
        <v>195000</v>
      </c>
      <c r="J61" s="33">
        <v>51980</v>
      </c>
      <c r="K61" s="33"/>
      <c r="L61" s="33"/>
      <c r="M61" s="33"/>
      <c r="N61" s="33">
        <v>95456.1</v>
      </c>
      <c r="O61" s="33">
        <f>2119265.07+1912850.89</f>
        <v>4032115.96</v>
      </c>
      <c r="P61" s="33"/>
      <c r="Q61" s="33"/>
      <c r="R61" s="33">
        <f>SUM(F61:Q61)</f>
        <v>4786769.57</v>
      </c>
    </row>
    <row r="62" spans="3:18" s="11" customFormat="1" ht="15.75" x14ac:dyDescent="0.25">
      <c r="C62" s="32" t="s">
        <v>71</v>
      </c>
      <c r="D62" s="33">
        <v>0</v>
      </c>
      <c r="E62" s="33">
        <v>0</v>
      </c>
      <c r="F62" s="33"/>
      <c r="G62" s="33"/>
      <c r="H62" s="33"/>
      <c r="I62" s="33">
        <v>195880</v>
      </c>
      <c r="J62" s="33"/>
      <c r="K62" s="33"/>
      <c r="L62" s="33"/>
      <c r="M62" s="33"/>
      <c r="N62" s="33"/>
      <c r="O62" s="33"/>
      <c r="P62" s="33"/>
      <c r="Q62" s="33"/>
      <c r="R62" s="33">
        <f t="shared" ref="R62:R68" si="11">SUM(F62:Q62)</f>
        <v>195880</v>
      </c>
    </row>
    <row r="63" spans="3:18" s="11" customFormat="1" ht="15.75" x14ac:dyDescent="0.25">
      <c r="C63" s="32" t="s">
        <v>72</v>
      </c>
      <c r="D63" s="33">
        <v>0</v>
      </c>
      <c r="E63" s="33">
        <v>0</v>
      </c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13">
        <f t="shared" si="11"/>
        <v>0</v>
      </c>
    </row>
    <row r="64" spans="3:18" s="11" customFormat="1" ht="15.75" x14ac:dyDescent="0.25">
      <c r="C64" s="32" t="s">
        <v>73</v>
      </c>
      <c r="D64" s="33">
        <v>11200000</v>
      </c>
      <c r="E64" s="33">
        <v>0</v>
      </c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13">
        <f t="shared" si="11"/>
        <v>0</v>
      </c>
    </row>
    <row r="65" spans="3:18" s="11" customFormat="1" ht="15.75" x14ac:dyDescent="0.25">
      <c r="C65" s="32" t="s">
        <v>74</v>
      </c>
      <c r="D65" s="33">
        <v>5800000</v>
      </c>
      <c r="E65" s="33">
        <v>0</v>
      </c>
      <c r="F65" s="33"/>
      <c r="G65" s="33"/>
      <c r="H65" s="33"/>
      <c r="I65" s="33"/>
      <c r="J65" s="33"/>
      <c r="K65" s="33"/>
      <c r="L65" s="33"/>
      <c r="M65" s="33"/>
      <c r="N65" s="33">
        <v>47465.5</v>
      </c>
      <c r="O65" s="33"/>
      <c r="P65" s="33"/>
      <c r="Q65" s="33"/>
      <c r="R65" s="13">
        <f t="shared" si="11"/>
        <v>47465.5</v>
      </c>
    </row>
    <row r="66" spans="3:18" s="11" customFormat="1" ht="15.75" x14ac:dyDescent="0.25">
      <c r="C66" s="32" t="s">
        <v>75</v>
      </c>
      <c r="D66" s="33">
        <v>0</v>
      </c>
      <c r="E66" s="33">
        <v>0</v>
      </c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13">
        <f t="shared" si="11"/>
        <v>0</v>
      </c>
    </row>
    <row r="67" spans="3:18" s="11" customFormat="1" ht="15.75" x14ac:dyDescent="0.25">
      <c r="C67" s="32" t="s">
        <v>76</v>
      </c>
      <c r="D67" s="33">
        <v>0</v>
      </c>
      <c r="E67" s="33">
        <v>0</v>
      </c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13">
        <f t="shared" si="11"/>
        <v>0</v>
      </c>
    </row>
    <row r="68" spans="3:18" s="11" customFormat="1" ht="15.75" x14ac:dyDescent="0.25">
      <c r="C68" s="32" t="s">
        <v>77</v>
      </c>
      <c r="D68" s="33">
        <v>12500000</v>
      </c>
      <c r="E68" s="33">
        <v>0</v>
      </c>
      <c r="F68" s="33"/>
      <c r="G68" s="33">
        <v>983107.5</v>
      </c>
      <c r="H68" s="33">
        <v>1115949.93</v>
      </c>
      <c r="I68" s="33"/>
      <c r="J68" s="33"/>
      <c r="K68" s="33"/>
      <c r="L68" s="33"/>
      <c r="M68" s="33"/>
      <c r="N68" s="33"/>
      <c r="O68" s="33"/>
      <c r="P68" s="33"/>
      <c r="Q68" s="33"/>
      <c r="R68" s="33">
        <f t="shared" si="11"/>
        <v>2099057.4299999997</v>
      </c>
    </row>
    <row r="69" spans="3:18" s="11" customFormat="1" ht="15.75" x14ac:dyDescent="0.25">
      <c r="C69" s="32" t="s">
        <v>78</v>
      </c>
      <c r="D69" s="33">
        <v>35000000</v>
      </c>
      <c r="E69" s="33">
        <v>0</v>
      </c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13">
        <f>SUM(F69:Q69)</f>
        <v>0</v>
      </c>
    </row>
    <row r="70" spans="3:18" s="31" customFormat="1" ht="15.75" x14ac:dyDescent="0.25">
      <c r="C70" s="28" t="s">
        <v>79</v>
      </c>
      <c r="D70" s="34">
        <f>SUM(D71:D74)</f>
        <v>131927674</v>
      </c>
      <c r="E70" s="34">
        <f>SUM(E71:E74)</f>
        <v>0</v>
      </c>
      <c r="F70" s="34">
        <v>0</v>
      </c>
      <c r="G70" s="34">
        <v>0</v>
      </c>
      <c r="H70" s="34">
        <v>0</v>
      </c>
      <c r="I70" s="34">
        <v>0</v>
      </c>
      <c r="J70" s="34">
        <v>0</v>
      </c>
      <c r="K70" s="34">
        <v>0</v>
      </c>
      <c r="L70" s="34">
        <v>0</v>
      </c>
      <c r="M70" s="34">
        <v>0</v>
      </c>
      <c r="N70" s="34">
        <v>0</v>
      </c>
      <c r="O70" s="34">
        <v>0</v>
      </c>
      <c r="P70" s="34">
        <v>0</v>
      </c>
      <c r="Q70" s="34">
        <v>0</v>
      </c>
      <c r="R70" s="34">
        <f t="shared" ref="R70:R71" si="12">SUM(F70:Q70)</f>
        <v>0</v>
      </c>
    </row>
    <row r="71" spans="3:18" s="11" customFormat="1" ht="15.75" x14ac:dyDescent="0.25">
      <c r="C71" s="32" t="s">
        <v>80</v>
      </c>
      <c r="D71" s="33">
        <v>131427674</v>
      </c>
      <c r="E71" s="33">
        <v>0</v>
      </c>
      <c r="F71" s="13">
        <v>0</v>
      </c>
      <c r="G71" s="13">
        <v>0</v>
      </c>
      <c r="H71" s="13">
        <v>0</v>
      </c>
      <c r="I71" s="13">
        <v>0</v>
      </c>
      <c r="J71" s="33">
        <v>0</v>
      </c>
      <c r="K71" s="33">
        <v>0</v>
      </c>
      <c r="L71" s="33">
        <v>0</v>
      </c>
      <c r="M71" s="33">
        <v>0</v>
      </c>
      <c r="N71" s="33">
        <v>0</v>
      </c>
      <c r="O71" s="33">
        <v>0</v>
      </c>
      <c r="P71" s="33">
        <v>0</v>
      </c>
      <c r="Q71" s="33">
        <v>0</v>
      </c>
      <c r="R71" s="13">
        <f t="shared" si="12"/>
        <v>0</v>
      </c>
    </row>
    <row r="72" spans="3:18" s="11" customFormat="1" ht="15.75" x14ac:dyDescent="0.25">
      <c r="C72" s="32" t="s">
        <v>81</v>
      </c>
      <c r="D72" s="33">
        <v>500000</v>
      </c>
      <c r="E72" s="33">
        <v>0</v>
      </c>
      <c r="F72" s="13">
        <v>0</v>
      </c>
      <c r="G72" s="13">
        <v>0</v>
      </c>
      <c r="H72" s="13">
        <v>0</v>
      </c>
      <c r="I72" s="13">
        <v>0</v>
      </c>
      <c r="J72" s="33">
        <v>0</v>
      </c>
      <c r="K72" s="33">
        <v>0</v>
      </c>
      <c r="L72" s="33">
        <v>0</v>
      </c>
      <c r="M72" s="33">
        <v>0</v>
      </c>
      <c r="N72" s="33">
        <v>0</v>
      </c>
      <c r="O72" s="33">
        <v>0</v>
      </c>
      <c r="P72" s="33">
        <v>0</v>
      </c>
      <c r="Q72" s="33">
        <v>0</v>
      </c>
      <c r="R72" s="13">
        <v>0</v>
      </c>
    </row>
    <row r="73" spans="3:18" s="11" customFormat="1" ht="15.75" x14ac:dyDescent="0.25">
      <c r="C73" s="32" t="s">
        <v>82</v>
      </c>
      <c r="D73" s="33">
        <v>0</v>
      </c>
      <c r="E73" s="33">
        <v>0</v>
      </c>
      <c r="F73" s="13">
        <v>0</v>
      </c>
      <c r="G73" s="13">
        <v>0</v>
      </c>
      <c r="H73" s="13">
        <v>0</v>
      </c>
      <c r="I73" s="13">
        <v>0</v>
      </c>
      <c r="J73" s="33">
        <v>0</v>
      </c>
      <c r="K73" s="33">
        <v>0</v>
      </c>
      <c r="L73" s="33">
        <v>0</v>
      </c>
      <c r="M73" s="33">
        <v>0</v>
      </c>
      <c r="N73" s="33">
        <v>0</v>
      </c>
      <c r="O73" s="33">
        <v>0</v>
      </c>
      <c r="P73" s="33">
        <v>0</v>
      </c>
      <c r="Q73" s="33">
        <v>0</v>
      </c>
      <c r="R73" s="13">
        <v>0</v>
      </c>
    </row>
    <row r="74" spans="3:18" s="11" customFormat="1" ht="15.75" x14ac:dyDescent="0.25">
      <c r="C74" s="32" t="s">
        <v>83</v>
      </c>
      <c r="D74" s="33">
        <v>0</v>
      </c>
      <c r="E74" s="33">
        <v>0</v>
      </c>
      <c r="F74" s="13">
        <v>0</v>
      </c>
      <c r="G74" s="13">
        <v>0</v>
      </c>
      <c r="H74" s="13">
        <v>0</v>
      </c>
      <c r="I74" s="13">
        <v>0</v>
      </c>
      <c r="J74" s="33">
        <v>0</v>
      </c>
      <c r="K74" s="33">
        <v>0</v>
      </c>
      <c r="L74" s="33">
        <v>0</v>
      </c>
      <c r="M74" s="33">
        <v>0</v>
      </c>
      <c r="N74" s="33">
        <v>0</v>
      </c>
      <c r="O74" s="33">
        <v>0</v>
      </c>
      <c r="P74" s="33">
        <v>0</v>
      </c>
      <c r="Q74" s="33">
        <v>0</v>
      </c>
      <c r="R74" s="13">
        <v>0</v>
      </c>
    </row>
    <row r="75" spans="3:18" s="31" customFormat="1" ht="15.75" x14ac:dyDescent="0.25">
      <c r="C75" s="28" t="s">
        <v>84</v>
      </c>
      <c r="D75" s="34">
        <v>0</v>
      </c>
      <c r="E75" s="34">
        <v>0</v>
      </c>
      <c r="F75" s="34">
        <v>0</v>
      </c>
      <c r="G75" s="34">
        <v>0</v>
      </c>
      <c r="H75" s="34">
        <v>0</v>
      </c>
      <c r="I75" s="34">
        <v>0</v>
      </c>
      <c r="J75" s="34">
        <v>0</v>
      </c>
      <c r="K75" s="34">
        <v>0</v>
      </c>
      <c r="L75" s="34">
        <v>0</v>
      </c>
      <c r="M75" s="34">
        <v>0</v>
      </c>
      <c r="N75" s="34">
        <v>0</v>
      </c>
      <c r="O75" s="34">
        <v>0</v>
      </c>
      <c r="P75" s="34">
        <v>0</v>
      </c>
      <c r="Q75" s="34">
        <v>0</v>
      </c>
      <c r="R75" s="34">
        <v>0</v>
      </c>
    </row>
    <row r="76" spans="3:18" s="11" customFormat="1" ht="15.75" x14ac:dyDescent="0.25">
      <c r="C76" s="32" t="s">
        <v>85</v>
      </c>
      <c r="D76" s="33">
        <v>0</v>
      </c>
      <c r="E76" s="33">
        <v>0</v>
      </c>
      <c r="F76" s="13">
        <v>0</v>
      </c>
      <c r="G76" s="13">
        <v>0</v>
      </c>
      <c r="H76" s="13">
        <v>0</v>
      </c>
      <c r="I76" s="13">
        <v>0</v>
      </c>
      <c r="J76" s="33">
        <v>0</v>
      </c>
      <c r="K76" s="33">
        <v>0</v>
      </c>
      <c r="L76" s="33">
        <v>0</v>
      </c>
      <c r="M76" s="33">
        <v>0</v>
      </c>
      <c r="N76" s="33">
        <v>0</v>
      </c>
      <c r="O76" s="33">
        <v>0</v>
      </c>
      <c r="P76" s="33">
        <v>0</v>
      </c>
      <c r="Q76" s="33">
        <v>0</v>
      </c>
      <c r="R76" s="13">
        <v>0</v>
      </c>
    </row>
    <row r="77" spans="3:18" s="11" customFormat="1" ht="15.75" x14ac:dyDescent="0.25">
      <c r="C77" s="32" t="s">
        <v>86</v>
      </c>
      <c r="D77" s="33">
        <v>0</v>
      </c>
      <c r="E77" s="33">
        <v>0</v>
      </c>
      <c r="F77" s="13">
        <v>0</v>
      </c>
      <c r="G77" s="13">
        <v>0</v>
      </c>
      <c r="H77" s="13">
        <v>0</v>
      </c>
      <c r="I77" s="13">
        <v>0</v>
      </c>
      <c r="J77" s="33">
        <v>0</v>
      </c>
      <c r="K77" s="33">
        <v>0</v>
      </c>
      <c r="L77" s="33">
        <v>0</v>
      </c>
      <c r="M77" s="33">
        <v>0</v>
      </c>
      <c r="N77" s="33">
        <v>0</v>
      </c>
      <c r="O77" s="33">
        <v>0</v>
      </c>
      <c r="P77" s="33">
        <v>0</v>
      </c>
      <c r="Q77" s="33">
        <v>0</v>
      </c>
      <c r="R77" s="13">
        <v>0</v>
      </c>
    </row>
    <row r="78" spans="3:18" s="31" customFormat="1" ht="15.75" x14ac:dyDescent="0.25">
      <c r="C78" s="28" t="s">
        <v>87</v>
      </c>
      <c r="D78" s="34">
        <v>0</v>
      </c>
      <c r="E78" s="34">
        <v>0</v>
      </c>
      <c r="F78" s="34">
        <v>0</v>
      </c>
      <c r="G78" s="34">
        <v>0</v>
      </c>
      <c r="H78" s="34">
        <v>0</v>
      </c>
      <c r="I78" s="34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  <c r="Q78" s="34">
        <v>0</v>
      </c>
      <c r="R78" s="34">
        <v>0</v>
      </c>
    </row>
    <row r="79" spans="3:18" s="11" customFormat="1" ht="15.75" x14ac:dyDescent="0.25">
      <c r="C79" s="32" t="s">
        <v>88</v>
      </c>
      <c r="D79" s="33">
        <v>0</v>
      </c>
      <c r="E79" s="33">
        <v>0</v>
      </c>
      <c r="F79" s="13">
        <v>0</v>
      </c>
      <c r="G79" s="13">
        <v>0</v>
      </c>
      <c r="H79" s="13">
        <v>0</v>
      </c>
      <c r="I79" s="13">
        <v>0</v>
      </c>
      <c r="J79" s="33">
        <v>0</v>
      </c>
      <c r="K79" s="33">
        <v>0</v>
      </c>
      <c r="L79" s="33">
        <v>0</v>
      </c>
      <c r="M79" s="33">
        <v>0</v>
      </c>
      <c r="N79" s="33">
        <v>0</v>
      </c>
      <c r="O79" s="33">
        <v>0</v>
      </c>
      <c r="P79" s="33">
        <v>0</v>
      </c>
      <c r="Q79" s="33">
        <v>0</v>
      </c>
      <c r="R79" s="13">
        <v>0</v>
      </c>
    </row>
    <row r="80" spans="3:18" s="11" customFormat="1" ht="15.75" x14ac:dyDescent="0.25">
      <c r="C80" s="32" t="s">
        <v>89</v>
      </c>
      <c r="D80" s="33">
        <v>0</v>
      </c>
      <c r="E80" s="33">
        <v>0</v>
      </c>
      <c r="F80" s="13">
        <v>0</v>
      </c>
      <c r="G80" s="13">
        <v>0</v>
      </c>
      <c r="H80" s="13">
        <v>0</v>
      </c>
      <c r="I80" s="13">
        <v>0</v>
      </c>
      <c r="J80" s="33">
        <v>0</v>
      </c>
      <c r="K80" s="33">
        <v>0</v>
      </c>
      <c r="L80" s="33">
        <v>0</v>
      </c>
      <c r="M80" s="33">
        <v>0</v>
      </c>
      <c r="N80" s="33">
        <v>0</v>
      </c>
      <c r="O80" s="33">
        <v>0</v>
      </c>
      <c r="P80" s="33">
        <v>0</v>
      </c>
      <c r="Q80" s="33">
        <v>0</v>
      </c>
      <c r="R80" s="13">
        <v>0</v>
      </c>
    </row>
    <row r="81" spans="3:18" ht="15.75" x14ac:dyDescent="0.25">
      <c r="C81" s="32" t="s">
        <v>90</v>
      </c>
      <c r="D81" s="33">
        <v>0</v>
      </c>
      <c r="E81" s="33">
        <v>0</v>
      </c>
      <c r="F81" s="13">
        <v>0</v>
      </c>
      <c r="G81" s="13">
        <v>0</v>
      </c>
      <c r="H81" s="13">
        <v>0</v>
      </c>
      <c r="I81" s="13">
        <v>0</v>
      </c>
      <c r="J81" s="33">
        <v>0</v>
      </c>
      <c r="K81" s="33">
        <v>0</v>
      </c>
      <c r="L81" s="33">
        <v>0</v>
      </c>
      <c r="M81" s="33">
        <v>0</v>
      </c>
      <c r="N81" s="33">
        <v>0</v>
      </c>
      <c r="O81" s="33">
        <v>0</v>
      </c>
      <c r="P81" s="33">
        <v>0</v>
      </c>
      <c r="Q81" s="33">
        <v>0</v>
      </c>
      <c r="R81" s="13">
        <v>0</v>
      </c>
    </row>
    <row r="82" spans="3:18" s="24" customFormat="1" ht="15.75" x14ac:dyDescent="0.25">
      <c r="C82" s="22" t="s">
        <v>91</v>
      </c>
      <c r="D82" s="35">
        <v>0</v>
      </c>
      <c r="E82" s="35">
        <v>0</v>
      </c>
      <c r="F82" s="35">
        <v>0</v>
      </c>
      <c r="G82" s="35">
        <v>0</v>
      </c>
      <c r="H82" s="35">
        <v>0</v>
      </c>
      <c r="I82" s="35">
        <v>0</v>
      </c>
      <c r="J82" s="35">
        <v>0</v>
      </c>
      <c r="K82" s="35">
        <v>0</v>
      </c>
      <c r="L82" s="35">
        <v>0</v>
      </c>
      <c r="M82" s="35">
        <v>0</v>
      </c>
      <c r="N82" s="35">
        <v>0</v>
      </c>
      <c r="O82" s="35">
        <v>0</v>
      </c>
      <c r="P82" s="35">
        <v>0</v>
      </c>
      <c r="Q82" s="35">
        <v>0</v>
      </c>
      <c r="R82" s="35">
        <v>0</v>
      </c>
    </row>
    <row r="83" spans="3:18" s="24" customFormat="1" ht="15.75" x14ac:dyDescent="0.25">
      <c r="C83" s="23" t="s">
        <v>92</v>
      </c>
      <c r="D83" s="35">
        <v>0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5">
        <v>0</v>
      </c>
      <c r="N83" s="35">
        <v>0</v>
      </c>
      <c r="O83" s="35">
        <v>0</v>
      </c>
      <c r="P83" s="35">
        <v>0</v>
      </c>
      <c r="Q83" s="35">
        <v>0</v>
      </c>
      <c r="R83" s="35">
        <v>0</v>
      </c>
    </row>
    <row r="84" spans="3:18" ht="15.75" x14ac:dyDescent="0.25">
      <c r="C84" s="25" t="s">
        <v>93</v>
      </c>
      <c r="D84" s="36">
        <v>0</v>
      </c>
      <c r="E84" s="36">
        <v>0</v>
      </c>
      <c r="F84" s="13">
        <v>0</v>
      </c>
      <c r="G84" s="13">
        <v>0</v>
      </c>
      <c r="H84" s="13">
        <v>0</v>
      </c>
      <c r="I84" s="13">
        <v>0</v>
      </c>
      <c r="J84" s="36">
        <v>0</v>
      </c>
      <c r="K84" s="36">
        <v>0</v>
      </c>
      <c r="L84" s="36">
        <v>0</v>
      </c>
      <c r="M84" s="36">
        <v>0</v>
      </c>
      <c r="N84" s="36">
        <v>0</v>
      </c>
      <c r="O84" s="36">
        <v>0</v>
      </c>
      <c r="P84" s="36">
        <v>0</v>
      </c>
      <c r="Q84" s="36">
        <v>0</v>
      </c>
      <c r="R84" s="13">
        <v>0</v>
      </c>
    </row>
    <row r="85" spans="3:18" ht="15.75" x14ac:dyDescent="0.25">
      <c r="C85" s="25" t="s">
        <v>94</v>
      </c>
      <c r="D85" s="36">
        <v>0</v>
      </c>
      <c r="E85" s="36">
        <v>0</v>
      </c>
      <c r="F85" s="13">
        <v>0</v>
      </c>
      <c r="G85" s="13">
        <v>0</v>
      </c>
      <c r="H85" s="13">
        <v>0</v>
      </c>
      <c r="I85" s="13">
        <v>0</v>
      </c>
      <c r="J85" s="36">
        <v>0</v>
      </c>
      <c r="K85" s="36">
        <v>0</v>
      </c>
      <c r="L85" s="36">
        <v>0</v>
      </c>
      <c r="M85" s="36">
        <v>0</v>
      </c>
      <c r="N85" s="36">
        <v>0</v>
      </c>
      <c r="O85" s="36">
        <v>0</v>
      </c>
      <c r="P85" s="36">
        <v>0</v>
      </c>
      <c r="Q85" s="36">
        <v>0</v>
      </c>
      <c r="R85" s="13">
        <v>0</v>
      </c>
    </row>
    <row r="86" spans="3:18" s="24" customFormat="1" ht="15.75" x14ac:dyDescent="0.25">
      <c r="C86" s="23" t="s">
        <v>95</v>
      </c>
      <c r="D86" s="35">
        <f>SUM(D87:D88)</f>
        <v>88920204</v>
      </c>
      <c r="E86" s="35">
        <f t="shared" ref="E86:R86" si="13">SUM(E87:E88)</f>
        <v>0</v>
      </c>
      <c r="F86" s="35">
        <f t="shared" si="13"/>
        <v>36469477.017999999</v>
      </c>
      <c r="G86" s="35">
        <f t="shared" si="13"/>
        <v>31865029.52</v>
      </c>
      <c r="H86" s="35">
        <f t="shared" si="13"/>
        <v>18820411.73</v>
      </c>
      <c r="I86" s="35">
        <f t="shared" si="13"/>
        <v>1765286</v>
      </c>
      <c r="J86" s="35">
        <f t="shared" si="13"/>
        <v>0</v>
      </c>
      <c r="K86" s="35">
        <f t="shared" si="13"/>
        <v>0</v>
      </c>
      <c r="L86" s="35">
        <f t="shared" si="13"/>
        <v>0</v>
      </c>
      <c r="M86" s="35">
        <f t="shared" si="13"/>
        <v>0</v>
      </c>
      <c r="N86" s="35">
        <f t="shared" si="13"/>
        <v>0</v>
      </c>
      <c r="O86" s="35">
        <f t="shared" si="13"/>
        <v>0</v>
      </c>
      <c r="P86" s="35">
        <f t="shared" si="13"/>
        <v>0</v>
      </c>
      <c r="Q86" s="35">
        <f t="shared" si="13"/>
        <v>0</v>
      </c>
      <c r="R86" s="35">
        <f t="shared" si="13"/>
        <v>88920204.268000007</v>
      </c>
    </row>
    <row r="87" spans="3:18" ht="15.75" x14ac:dyDescent="0.25">
      <c r="C87" s="25" t="s">
        <v>96</v>
      </c>
      <c r="D87" s="36">
        <v>88920204</v>
      </c>
      <c r="E87" s="36">
        <v>0</v>
      </c>
      <c r="F87" s="36">
        <v>36469477.017999999</v>
      </c>
      <c r="G87" s="36">
        <v>31865029.52</v>
      </c>
      <c r="H87" s="36">
        <v>18820411.73</v>
      </c>
      <c r="I87" s="36">
        <v>1765286</v>
      </c>
      <c r="J87" s="36">
        <v>0</v>
      </c>
      <c r="K87" s="36">
        <v>0</v>
      </c>
      <c r="L87" s="36">
        <v>0</v>
      </c>
      <c r="M87" s="36">
        <v>0</v>
      </c>
      <c r="N87" s="36">
        <v>0</v>
      </c>
      <c r="O87" s="36">
        <v>0</v>
      </c>
      <c r="P87" s="36">
        <v>0</v>
      </c>
      <c r="Q87" s="36">
        <v>0</v>
      </c>
      <c r="R87" s="36">
        <f>SUM(F87:Q87)</f>
        <v>88920204.268000007</v>
      </c>
    </row>
    <row r="88" spans="3:18" ht="15.75" x14ac:dyDescent="0.25">
      <c r="C88" s="25" t="s">
        <v>97</v>
      </c>
      <c r="D88" s="36">
        <v>0</v>
      </c>
      <c r="E88" s="36">
        <v>0</v>
      </c>
      <c r="F88" s="13">
        <v>0</v>
      </c>
      <c r="G88" s="13">
        <v>0</v>
      </c>
      <c r="H88" s="13">
        <v>0</v>
      </c>
      <c r="I88" s="13">
        <v>0</v>
      </c>
      <c r="J88" s="36">
        <v>0</v>
      </c>
      <c r="K88" s="36">
        <v>0</v>
      </c>
      <c r="L88" s="36">
        <v>0</v>
      </c>
      <c r="M88" s="36">
        <v>0</v>
      </c>
      <c r="N88" s="36">
        <v>0</v>
      </c>
      <c r="O88" s="36">
        <v>0</v>
      </c>
      <c r="P88" s="36">
        <v>0</v>
      </c>
      <c r="Q88" s="36">
        <v>0</v>
      </c>
      <c r="R88" s="36">
        <v>0</v>
      </c>
    </row>
    <row r="89" spans="3:18" s="24" customFormat="1" ht="15.75" x14ac:dyDescent="0.25">
      <c r="C89" s="23" t="s">
        <v>98</v>
      </c>
      <c r="D89" s="35">
        <v>0</v>
      </c>
      <c r="E89" s="35">
        <v>0</v>
      </c>
      <c r="F89" s="35">
        <v>0</v>
      </c>
      <c r="G89" s="35">
        <v>0</v>
      </c>
      <c r="H89" s="35">
        <v>0</v>
      </c>
      <c r="I89" s="35">
        <v>0</v>
      </c>
      <c r="J89" s="35">
        <v>0</v>
      </c>
      <c r="K89" s="35">
        <v>0</v>
      </c>
      <c r="L89" s="35">
        <v>0</v>
      </c>
      <c r="M89" s="35">
        <v>0</v>
      </c>
      <c r="N89" s="35">
        <v>0</v>
      </c>
      <c r="O89" s="35">
        <v>0</v>
      </c>
      <c r="P89" s="35">
        <v>0</v>
      </c>
      <c r="Q89" s="35">
        <v>0</v>
      </c>
      <c r="R89" s="35">
        <v>0</v>
      </c>
    </row>
    <row r="90" spans="3:18" ht="15.75" x14ac:dyDescent="0.25">
      <c r="C90" s="25" t="s">
        <v>99</v>
      </c>
      <c r="D90" s="36">
        <v>0</v>
      </c>
      <c r="E90" s="36">
        <v>0</v>
      </c>
      <c r="F90" s="13">
        <v>0</v>
      </c>
      <c r="G90" s="13">
        <v>0</v>
      </c>
      <c r="H90" s="13">
        <v>0</v>
      </c>
      <c r="I90" s="13">
        <v>0</v>
      </c>
      <c r="J90" s="36">
        <v>0</v>
      </c>
      <c r="K90" s="36">
        <v>0</v>
      </c>
      <c r="L90" s="36">
        <v>0</v>
      </c>
      <c r="M90" s="36">
        <v>0</v>
      </c>
      <c r="N90" s="36">
        <v>0</v>
      </c>
      <c r="O90" s="36">
        <v>0</v>
      </c>
      <c r="P90" s="36">
        <v>0</v>
      </c>
      <c r="Q90" s="36">
        <v>0</v>
      </c>
      <c r="R90" s="36">
        <v>0</v>
      </c>
    </row>
    <row r="91" spans="3:18" ht="15.75" x14ac:dyDescent="0.25">
      <c r="C91" s="37" t="s">
        <v>100</v>
      </c>
      <c r="D91" s="38">
        <f>+D60+D53+D44+D34+D24+D18+D70+D75+D78+D82+D86</f>
        <v>1461069058</v>
      </c>
      <c r="E91" s="38">
        <f>+E60+E53+E44+E34+E24+E18+E86+E70</f>
        <v>0</v>
      </c>
      <c r="F91" s="38">
        <f>+F86+F60+F44+F34+F24+F18</f>
        <v>96247865.497999996</v>
      </c>
      <c r="G91" s="38">
        <f>+G86+G60+G44+G34+G24+G18</f>
        <v>90148694.75</v>
      </c>
      <c r="H91" s="38">
        <f>+H86+H60+H44+H34+H24+H18</f>
        <v>77391302.390000001</v>
      </c>
      <c r="I91" s="38">
        <f t="shared" ref="I91:Q91" si="14">+I60+I53+I44+I34+I24+I18</f>
        <v>60483413.609999999</v>
      </c>
      <c r="J91" s="38">
        <f t="shared" si="14"/>
        <v>70652352.420000002</v>
      </c>
      <c r="K91" s="38">
        <f t="shared" si="14"/>
        <v>67893516.560000002</v>
      </c>
      <c r="L91" s="38">
        <f t="shared" si="14"/>
        <v>72518356.019999996</v>
      </c>
      <c r="M91" s="38">
        <f t="shared" si="14"/>
        <v>59706513.379999995</v>
      </c>
      <c r="N91" s="39">
        <f t="shared" si="14"/>
        <v>55340636.239999995</v>
      </c>
      <c r="O91" s="39">
        <f t="shared" si="14"/>
        <v>65109562.060000002</v>
      </c>
      <c r="P91" s="39">
        <f t="shared" si="14"/>
        <v>0</v>
      </c>
      <c r="Q91" s="39">
        <f t="shared" si="14"/>
        <v>0</v>
      </c>
      <c r="R91" s="38">
        <f>+R60+R53+R44+R34+R24+R18+R86</f>
        <v>717257498.92800009</v>
      </c>
    </row>
    <row r="93" spans="3:18" x14ac:dyDescent="0.25">
      <c r="N93" s="1"/>
      <c r="O93" s="1"/>
      <c r="P93" s="1"/>
      <c r="Q93" s="1"/>
      <c r="R93" s="1"/>
    </row>
  </sheetData>
  <mergeCells count="8">
    <mergeCell ref="C3:R3"/>
    <mergeCell ref="C4:R4"/>
    <mergeCell ref="C5:R5"/>
    <mergeCell ref="C6:R6"/>
    <mergeCell ref="C8:C9"/>
    <mergeCell ref="D8:D9"/>
    <mergeCell ref="E8:E9"/>
    <mergeCell ref="F8:R8"/>
  </mergeCells>
  <pageMargins left="0.70866141732283472" right="0.70866141732283472" top="0.74803149606299213" bottom="0.74803149606299213" header="0.31496062992125984" footer="0.31496062992125984"/>
  <pageSetup scale="42" orientation="landscape" r:id="rId1"/>
  <rowBreaks count="1" manualBreakCount="1">
    <brk id="71" min="2" max="17" man="1"/>
  </rowBreaks>
  <colBreaks count="1" manualBreakCount="1">
    <brk id="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P2 Presupuesto Aprobado-Eje (2</vt:lpstr>
      <vt:lpstr>'P2 Presupuesto Aprobado-Eje (2'!Área_de_impresión</vt:lpstr>
      <vt:lpstr>'P2 Presupuesto Aprobado-Eje (2'!Títulos_a_imprimir</vt:lpstr>
    </vt:vector>
  </TitlesOfParts>
  <Company>Personal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Victoria Cruz</cp:lastModifiedBy>
  <cp:lastPrinted>2024-11-18T13:46:50Z</cp:lastPrinted>
  <dcterms:created xsi:type="dcterms:W3CDTF">2024-11-17T23:46:25Z</dcterms:created>
  <dcterms:modified xsi:type="dcterms:W3CDTF">2024-11-18T14:14:36Z</dcterms:modified>
</cp:coreProperties>
</file>