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toragesrv\Archivos\Direccion administrativa y financiera\Gerencia Contablididad y Presupuestos\CONTABILIDAD\01-PROCESO CONTABLE\07-PAGINA WEB\01-WEB 2023\11-NOVIEMBRE\Excel\"/>
    </mc:Choice>
  </mc:AlternateContent>
  <bookViews>
    <workbookView xWindow="0" yWindow="0" windowWidth="20490" windowHeight="7365" tabRatio="790" activeTab="1"/>
  </bookViews>
  <sheets>
    <sheet name="NOTAS   1" sheetId="166" r:id="rId1"/>
    <sheet name="SITUACION " sheetId="10" r:id="rId2"/>
    <sheet name="NOTAS   " sheetId="23" r:id="rId3"/>
    <sheet name="RESULTADOS" sheetId="11" r:id="rId4"/>
    <sheet name="CASH F" sheetId="31" r:id="rId5"/>
  </sheets>
  <definedNames>
    <definedName name="_xlnm.Print_Area" localSheetId="4">'CASH F'!$B$4:$F$63</definedName>
    <definedName name="_xlnm.Print_Area" localSheetId="2">'NOTAS   '!$B$2:$J$164</definedName>
    <definedName name="_xlnm.Print_Area" localSheetId="0">'NOTAS   1'!$B$2:$J$84</definedName>
    <definedName name="_xlnm.Print_Area" localSheetId="3">RESULTADOS!$B$5:$G$52</definedName>
    <definedName name="_xlnm.Print_Area" localSheetId="1">'SITUACION '!$C$3:$K$56</definedName>
    <definedName name="_xlnm.Print_Titles" localSheetId="2">'NOTAS   '!$2:$11</definedName>
    <definedName name="_xlnm.Print_Titles" localSheetId="0">'NOTAS   1'!$2:$10</definedName>
  </definedNames>
  <calcPr calcId="152511"/>
</workbook>
</file>

<file path=xl/calcChain.xml><?xml version="1.0" encoding="utf-8"?>
<calcChain xmlns="http://schemas.openxmlformats.org/spreadsheetml/2006/main">
  <c r="D34" i="11" l="1"/>
  <c r="F42" i="31" l="1"/>
  <c r="F30" i="31"/>
  <c r="F26" i="31"/>
  <c r="F25" i="31"/>
  <c r="F24" i="31"/>
  <c r="F23" i="31"/>
  <c r="F22" i="31"/>
  <c r="F21" i="31"/>
  <c r="F33" i="11" l="1"/>
  <c r="F32" i="11"/>
  <c r="F31" i="11"/>
  <c r="F30" i="11"/>
  <c r="F29" i="11"/>
  <c r="F24" i="11"/>
  <c r="F21" i="11"/>
  <c r="F20" i="11"/>
  <c r="H52" i="10" l="1"/>
  <c r="F52" i="10"/>
  <c r="H23" i="10" l="1"/>
  <c r="F34" i="11" l="1"/>
  <c r="F37" i="31" l="1"/>
  <c r="F25" i="11" l="1"/>
  <c r="D25" i="11"/>
  <c r="F41" i="31" l="1"/>
  <c r="F28" i="31"/>
  <c r="H44" i="10" l="1"/>
  <c r="F39" i="31" l="1"/>
  <c r="F38" i="31"/>
  <c r="F42" i="11" l="1"/>
  <c r="F27" i="31" l="1"/>
  <c r="H38" i="23" l="1"/>
  <c r="H121" i="23" l="1"/>
  <c r="H148" i="23" l="1"/>
  <c r="H29" i="10" l="1"/>
  <c r="H31" i="10" s="1"/>
  <c r="I69" i="23" l="1"/>
  <c r="I70" i="23"/>
  <c r="I71" i="23"/>
  <c r="I72" i="23"/>
  <c r="I73" i="23"/>
  <c r="I74" i="23"/>
  <c r="I75" i="23"/>
  <c r="I76" i="23"/>
  <c r="I78" i="23"/>
  <c r="I79" i="23"/>
  <c r="I80" i="23"/>
  <c r="I81" i="23"/>
  <c r="I68" i="23"/>
  <c r="H29" i="23" l="1"/>
  <c r="H38" i="10" l="1"/>
  <c r="H46" i="10" l="1"/>
  <c r="B10" i="11" l="1"/>
  <c r="C8" i="23" s="1"/>
  <c r="D62" i="31" l="1"/>
  <c r="F56" i="31"/>
  <c r="D56" i="31"/>
  <c r="D44" i="31"/>
  <c r="D33" i="31"/>
  <c r="F17" i="31"/>
  <c r="E17" i="31"/>
  <c r="F38" i="11"/>
  <c r="F40" i="11" s="1"/>
  <c r="D38" i="11"/>
  <c r="D40" i="11" s="1"/>
  <c r="D42" i="11" s="1"/>
  <c r="F18" i="11"/>
  <c r="F17" i="11"/>
  <c r="I152" i="23"/>
  <c r="H132" i="23"/>
  <c r="E106" i="23"/>
  <c r="E105" i="23"/>
  <c r="I101" i="23"/>
  <c r="H101" i="23"/>
  <c r="G101" i="23"/>
  <c r="F101" i="23"/>
  <c r="E101" i="23"/>
  <c r="H82" i="23"/>
  <c r="G82" i="23"/>
  <c r="H58" i="23"/>
  <c r="H52" i="23"/>
  <c r="H44" i="23"/>
  <c r="H22" i="23"/>
  <c r="C9" i="23"/>
  <c r="H54" i="10"/>
  <c r="J47" i="10"/>
  <c r="J54" i="10" s="1"/>
  <c r="J30" i="10"/>
  <c r="J22" i="10"/>
  <c r="F44" i="10" l="1"/>
  <c r="F38" i="10"/>
  <c r="J31" i="10"/>
  <c r="E107" i="23"/>
  <c r="I77" i="23"/>
  <c r="I82" i="23" s="1"/>
  <c r="H46" i="23"/>
  <c r="H31" i="23"/>
  <c r="F46" i="10" l="1"/>
  <c r="F54" i="10" s="1"/>
  <c r="F29" i="10"/>
  <c r="F19" i="31"/>
  <c r="H61" i="10" l="1"/>
  <c r="E19" i="31"/>
  <c r="F44" i="31" l="1"/>
  <c r="E44" i="31"/>
  <c r="F23" i="10" l="1"/>
  <c r="F31" i="10" s="1"/>
  <c r="E56" i="31"/>
  <c r="F31" i="31"/>
  <c r="F33" i="31" s="1"/>
  <c r="E33" i="31"/>
  <c r="E59" i="31" s="1"/>
  <c r="F61" i="10" l="1"/>
  <c r="E62" i="31"/>
  <c r="F59" i="31"/>
  <c r="F62" i="31" s="1"/>
</calcChain>
</file>

<file path=xl/comments1.xml><?xml version="1.0" encoding="utf-8"?>
<comments xmlns="http://schemas.openxmlformats.org/spreadsheetml/2006/main">
  <authors>
    <author>a.vargas</author>
  </authors>
  <commentList>
    <comment ref="E99" authorId="0" shapeId="0">
      <text>
        <r>
          <rPr>
            <b/>
            <sz val="8"/>
            <color indexed="81"/>
            <rFont val="Tahoma"/>
            <family val="2"/>
          </rPr>
          <t>v.cruz:</t>
        </r>
        <r>
          <rPr>
            <sz val="8"/>
            <color indexed="81"/>
            <rFont val="Tahoma"/>
            <family val="2"/>
          </rPr>
          <t xml:space="preserve">
Este costo historico tiene incluidos el monto de revaluacion del año 2004</t>
        </r>
      </text>
    </comment>
    <comment ref="E100" authorId="0" shapeId="0">
      <text>
        <r>
          <rPr>
            <b/>
            <sz val="8"/>
            <color indexed="81"/>
            <rFont val="Tahoma"/>
            <family val="2"/>
          </rPr>
          <t>v.cruz:</t>
        </r>
        <r>
          <rPr>
            <sz val="8"/>
            <color indexed="81"/>
            <rFont val="Tahoma"/>
            <family val="2"/>
          </rPr>
          <t xml:space="preserve">
Este costo historico tiene incluidos el monto de revaluacion del año 2004</t>
        </r>
      </text>
    </comment>
    <comment ref="I100" authorId="0" shapeId="0">
      <text>
        <r>
          <rPr>
            <b/>
            <sz val="8"/>
            <color indexed="81"/>
            <rFont val="Tahoma"/>
            <family val="2"/>
          </rPr>
          <t>v.cruz:</t>
        </r>
        <r>
          <rPr>
            <sz val="8"/>
            <color indexed="81"/>
            <rFont val="Tahoma"/>
            <family val="2"/>
          </rPr>
          <t xml:space="preserve">
El valor en libro al año 2010 es de 77,714,545, este monto incluye una adicción del ascensor en la 6ta. Planta,  por un monto de RD$743,210.00, esta es la diferencia.</t>
        </r>
      </text>
    </comment>
  </commentList>
</comments>
</file>

<file path=xl/sharedStrings.xml><?xml version="1.0" encoding="utf-8"?>
<sst xmlns="http://schemas.openxmlformats.org/spreadsheetml/2006/main" count="281" uniqueCount="269">
  <si>
    <t>efectivo neto provisto (usado), por Actividades de Operación</t>
  </si>
  <si>
    <t xml:space="preserve"> ESTADO DE RESULTADOS</t>
  </si>
  <si>
    <t>de los cuales pagara el 50% a la firma del contrato y el 50% restante,</t>
  </si>
  <si>
    <t>en 12 cuotas mensuales, iguales de RD$270,833.00, sin intereses;</t>
  </si>
  <si>
    <t>Cuentas por pagar:</t>
  </si>
  <si>
    <t>Efectivo en Caja y Banco:</t>
  </si>
  <si>
    <t>ESTADO DE FLUJOS DE EFECTIVO</t>
  </si>
  <si>
    <t xml:space="preserve"> FLUJOS DE EFECTIVO POR ACTIVIDADES DE FINANCIACIÓN</t>
  </si>
  <si>
    <t xml:space="preserve"> FLUJOS NETOS DE EFECTIVO POR ACTIVIDADES DE FINANCIACIÓN</t>
  </si>
  <si>
    <t>Otras Reclamaciones</t>
  </si>
  <si>
    <t>Préstamo por pagar Corriente:</t>
  </si>
  <si>
    <t>PRESENTACION Y POLITICAS DE LOS ESTADOS FINANCIEROS</t>
  </si>
  <si>
    <t>Ejercicio Contable</t>
  </si>
  <si>
    <t>4)</t>
  </si>
  <si>
    <t>4.1)</t>
  </si>
  <si>
    <t>4.1.2)</t>
  </si>
  <si>
    <t>4.2)</t>
  </si>
  <si>
    <t>4.2.1)</t>
  </si>
  <si>
    <t>+</t>
  </si>
  <si>
    <t>Provision Intereses por Cobrar Inversiones Subsidios</t>
  </si>
  <si>
    <t>Activos Corrientes</t>
  </si>
  <si>
    <r>
      <t>Efectivo en Caja y Bancos</t>
    </r>
    <r>
      <rPr>
        <b/>
        <sz val="10"/>
        <rFont val="Tahoma"/>
        <family val="2"/>
      </rPr>
      <t xml:space="preserve"> (Nota I)</t>
    </r>
  </si>
  <si>
    <r>
      <t xml:space="preserve">Reclamaciones por Cobrar </t>
    </r>
    <r>
      <rPr>
        <b/>
        <sz val="10"/>
        <rFont val="Tahoma"/>
        <family val="2"/>
      </rPr>
      <t>(Nota II)</t>
    </r>
  </si>
  <si>
    <r>
      <t xml:space="preserve">Gastos Pagados por Anticipado </t>
    </r>
    <r>
      <rPr>
        <b/>
        <sz val="10"/>
        <rFont val="Tahoma"/>
        <family val="2"/>
      </rPr>
      <t>(Nota III)</t>
    </r>
  </si>
  <si>
    <r>
      <t>Inversiónes Financieras Subsidios</t>
    </r>
    <r>
      <rPr>
        <b/>
        <sz val="10"/>
        <rFont val="Tahoma"/>
        <family val="2"/>
      </rPr>
      <t xml:space="preserve"> </t>
    </r>
  </si>
  <si>
    <r>
      <t>Propiedad Planta y Equipos</t>
    </r>
    <r>
      <rPr>
        <b/>
        <sz val="10"/>
        <rFont val="Tahoma"/>
        <family val="2"/>
      </rPr>
      <t xml:space="preserve"> (Nota IV)</t>
    </r>
  </si>
  <si>
    <t xml:space="preserve">     Incremento Neto del Efectivo y Equivalentes de Efectivo</t>
  </si>
  <si>
    <t>Pasivos y Patrimonio</t>
  </si>
  <si>
    <t>Activos no Corrientes</t>
  </si>
  <si>
    <r>
      <t xml:space="preserve">Obligaciones por Pagar  Subsidios </t>
    </r>
    <r>
      <rPr>
        <b/>
        <sz val="10"/>
        <rFont val="Tahoma"/>
        <family val="2"/>
      </rPr>
      <t>(Nota VI)</t>
    </r>
  </si>
  <si>
    <r>
      <t>Retenciones y Contribuciones</t>
    </r>
    <r>
      <rPr>
        <b/>
        <sz val="10"/>
        <rFont val="Tahoma"/>
        <family val="2"/>
      </rPr>
      <t xml:space="preserve">  (Nota VII)</t>
    </r>
  </si>
  <si>
    <r>
      <t>Cuentas por Pagar</t>
    </r>
    <r>
      <rPr>
        <b/>
        <sz val="10"/>
        <rFont val="Tahoma"/>
        <family val="2"/>
      </rPr>
      <t xml:space="preserve">  (Nota V)</t>
    </r>
  </si>
  <si>
    <t>Pasivos no Corriente</t>
  </si>
  <si>
    <t>Pasivos Corriente</t>
  </si>
  <si>
    <t>Resultado del Periodo</t>
  </si>
  <si>
    <t>Total Activos</t>
  </si>
  <si>
    <t>Total Pasivos</t>
  </si>
  <si>
    <t>Maquinarias y Equipos de Producción</t>
  </si>
  <si>
    <t xml:space="preserve">     Valuacion y Retiro de Activos Fijos</t>
  </si>
  <si>
    <t>Maquinarias y Equipos en Transito</t>
  </si>
  <si>
    <t>Capital Institucional</t>
  </si>
  <si>
    <t>Total Patrimonio Institucional</t>
  </si>
  <si>
    <t>Total Pasivos y Patrimonio Institucional</t>
  </si>
  <si>
    <t>Cuentas y Documentos Por Cobrar</t>
  </si>
  <si>
    <t>Principales Politicas Contables</t>
  </si>
  <si>
    <t>2)</t>
  </si>
  <si>
    <t>3)</t>
  </si>
  <si>
    <t>Reconocimiento de ingresos</t>
  </si>
  <si>
    <t>Los ingresos son recibidos de la siguiente manera:</t>
  </si>
  <si>
    <t xml:space="preserve">      subsidios de las empleadas que toman licencia pre y post natal.</t>
  </si>
  <si>
    <t>Otros ingresos</t>
  </si>
  <si>
    <t>Depreciación</t>
  </si>
  <si>
    <t>Revaluación 2014</t>
  </si>
  <si>
    <t>y los movimientos se indican en el cuadro inferior.</t>
  </si>
  <si>
    <t>La distribución del superavit es la siguiente:</t>
  </si>
  <si>
    <t>Cuenta Subsidios Recaudo</t>
  </si>
  <si>
    <t>Aportes del Gobierno Central</t>
  </si>
  <si>
    <t>ENERO</t>
  </si>
  <si>
    <t>Total General de Gastos</t>
  </si>
  <si>
    <t xml:space="preserve">Inversiones Financieras </t>
  </si>
  <si>
    <t xml:space="preserve">Otras Inversiones Financieras Subsidios </t>
  </si>
  <si>
    <t>Cuenta Por Pagar Unipago</t>
  </si>
  <si>
    <t>Proveedores Directos Internos a Pagar</t>
  </si>
  <si>
    <t>Cuenta Rendimiento de Inv. Asoc.Nac. Sub.</t>
  </si>
  <si>
    <t>Cuenta Rendimiento de Inv. Banreservas Sub.</t>
  </si>
  <si>
    <t>Acumulado</t>
  </si>
  <si>
    <t>Caja General</t>
  </si>
  <si>
    <t>Fondos de Cajas:</t>
  </si>
  <si>
    <t xml:space="preserve">Contrato de venta con privilegio, del 15 de agosto del 2003 con el Banco </t>
  </si>
  <si>
    <t xml:space="preserve"> </t>
  </si>
  <si>
    <t xml:space="preserve">     Cuentas por Pagar Proveedores</t>
  </si>
  <si>
    <t>Mobiliarios y Equipos de oficina</t>
  </si>
  <si>
    <t>Servicios Personales</t>
  </si>
  <si>
    <t>Servicios no Personales</t>
  </si>
  <si>
    <t>Aportes Corrientes</t>
  </si>
  <si>
    <t>GASTOS FINANCIEROS</t>
  </si>
  <si>
    <t xml:space="preserve">       Total de Gastos Grales y Adm.</t>
  </si>
  <si>
    <t xml:space="preserve">       Total de Gastos Financieros</t>
  </si>
  <si>
    <t xml:space="preserve">     Inventario Suministro de Oficina</t>
  </si>
  <si>
    <t xml:space="preserve">     Retenciones por Pagar</t>
  </si>
  <si>
    <t xml:space="preserve">  Resultado del Periodo</t>
  </si>
  <si>
    <t xml:space="preserve">      Terreno, Edificaciones</t>
  </si>
  <si>
    <t xml:space="preserve">      Muebles, Enseres y Otros Activos</t>
  </si>
  <si>
    <t xml:space="preserve">      Equipos de Transporte</t>
  </si>
  <si>
    <t xml:space="preserve">Otros Ingresos </t>
  </si>
  <si>
    <t>V)</t>
  </si>
  <si>
    <t>Prestaciones Laborales por Pagar</t>
  </si>
  <si>
    <t>Propiedad, Planta y Equipos:</t>
  </si>
  <si>
    <t>Equipos Cómputos</t>
  </si>
  <si>
    <t>Costo Histórico</t>
  </si>
  <si>
    <t>Gastos de Depreciación</t>
  </si>
  <si>
    <t xml:space="preserve">      Equipo de Informática</t>
  </si>
  <si>
    <t xml:space="preserve">     Préstamo por Pagar Largo Plazo</t>
  </si>
  <si>
    <t xml:space="preserve">     Efectivo Neto al Inicio del período</t>
  </si>
  <si>
    <t>NOTAS A LOS ESTADOS FINANCIEROS</t>
  </si>
  <si>
    <t xml:space="preserve">     Ajustes de Años Anteriores</t>
  </si>
  <si>
    <t>Depósitos en Banco de Reservas:</t>
  </si>
  <si>
    <t>Cuenta Operativa</t>
  </si>
  <si>
    <t>Cuenta Servicios Personales</t>
  </si>
  <si>
    <t>Patrimonio de la Institución, ya que corresponden a recursos administrados.</t>
  </si>
  <si>
    <t xml:space="preserve">     Obligaciones Intereses Percibidos en Cuenta Bancarias</t>
  </si>
  <si>
    <t xml:space="preserve">     Porción Corriente Deuda a Largo Plazo</t>
  </si>
  <si>
    <t xml:space="preserve">correspondiente a fondos Subsidio por Maternidad, Lactancia y Rendimiento de Inversiones, en tal sentido este valor no pertenece al </t>
  </si>
  <si>
    <r>
      <t xml:space="preserve">b) </t>
    </r>
    <r>
      <rPr>
        <sz val="11"/>
        <rFont val="Tahoma"/>
        <family val="2"/>
      </rPr>
      <t xml:space="preserve">RD$58,500,00.00, pagaderos con un 12.5% anual de interes, cuotas </t>
    </r>
  </si>
  <si>
    <t>mensuales y consecutivas de RD$971,525.00 incluyendo Capital e Intereses</t>
  </si>
  <si>
    <t xml:space="preserve">     Otras Cuenta por Pagar</t>
  </si>
  <si>
    <t xml:space="preserve">     Otras Cuentas por Cobrar</t>
  </si>
  <si>
    <t>Cuenta Seguro Fam. de Salud</t>
  </si>
  <si>
    <t>Cuenta Seguro Riesgo Lab.</t>
  </si>
  <si>
    <t>Retenciones Isr por Pagar</t>
  </si>
  <si>
    <t xml:space="preserve">Depreciación </t>
  </si>
  <si>
    <t>ITBIS por Pagar</t>
  </si>
  <si>
    <t>I)</t>
  </si>
  <si>
    <t>VI)</t>
  </si>
  <si>
    <t>Total Cuentas por Pagar RD$</t>
  </si>
  <si>
    <t>Monto avanzado para adquisición de Vehículos</t>
  </si>
  <si>
    <t>Gastos Anticipados:</t>
  </si>
  <si>
    <t>VII)</t>
  </si>
  <si>
    <t>Anticipos Alquileres</t>
  </si>
  <si>
    <t>Otras Cuentas por Pagar</t>
  </si>
  <si>
    <t xml:space="preserve">     Gastos Anticipados</t>
  </si>
  <si>
    <t xml:space="preserve">     Exedentes Acumulados</t>
  </si>
  <si>
    <t>Reclamaciones por Cobrar;</t>
  </si>
  <si>
    <t>Retenciones y Contribuciones:</t>
  </si>
  <si>
    <t>Total Retenciones y Contribuciones RD$</t>
  </si>
  <si>
    <t>VIII)</t>
  </si>
  <si>
    <t>Aportes Seguro Riesgos Laborales</t>
  </si>
  <si>
    <t>Seguridad Social</t>
  </si>
  <si>
    <t xml:space="preserve">     Ganancia o Perdida en cambio de Divisas</t>
  </si>
  <si>
    <t xml:space="preserve">Otros equipos </t>
  </si>
  <si>
    <t>Obligaciones por pagar:</t>
  </si>
  <si>
    <t>Construcción y Remodelaciones</t>
  </si>
  <si>
    <t>Total Obligaciones por Pagar RD$</t>
  </si>
  <si>
    <t>Cuenta Subsidio Lactancia</t>
  </si>
  <si>
    <t>Cuenta Subsidio Maternidad</t>
  </si>
  <si>
    <t>Aportes Seguro de Salud</t>
  </si>
  <si>
    <t>Caja Chica Sede Central</t>
  </si>
  <si>
    <t>Depósitos en Banco Popular:</t>
  </si>
  <si>
    <t>Cuenta Reembolso Empleadores Maternidad</t>
  </si>
  <si>
    <t>Fondo Subsidio por Maternidad</t>
  </si>
  <si>
    <t xml:space="preserve">                                             </t>
  </si>
  <si>
    <t>Reembolso Subs. Maternidad</t>
  </si>
  <si>
    <t xml:space="preserve">Seguros Anticipados </t>
  </si>
  <si>
    <t>Intereses por Inversiónes</t>
  </si>
  <si>
    <t>Excedentes Ingresos / Egresos,</t>
  </si>
  <si>
    <t>Programa de Computación</t>
  </si>
  <si>
    <t>Equipos de Computos</t>
  </si>
  <si>
    <t xml:space="preserve"> Provisión Regalía Pascual e Incentivo</t>
  </si>
  <si>
    <r>
      <t>garantía, pagaderos de la siguiente forma:</t>
    </r>
    <r>
      <rPr>
        <b/>
        <sz val="11"/>
        <rFont val="Tahoma"/>
        <family val="2"/>
      </rPr>
      <t xml:space="preserve"> a)</t>
    </r>
    <r>
      <rPr>
        <sz val="11"/>
        <rFont val="Tahoma"/>
        <family val="2"/>
      </rPr>
      <t xml:space="preserve"> RD$6,500,000.00, de inicial</t>
    </r>
  </si>
  <si>
    <t>Cuenta Reembolso por Enfermedad Común</t>
  </si>
  <si>
    <t>Cuenta Subsidio por Enfermedad Común</t>
  </si>
  <si>
    <t>Equipos y Sofware de Informatica</t>
  </si>
  <si>
    <t xml:space="preserve">     Cuenta por Cobrar Empleados</t>
  </si>
  <si>
    <t>Intereses Percibidos Subsidios</t>
  </si>
  <si>
    <t>Intereses Capitalizados Subsidios</t>
  </si>
  <si>
    <t xml:space="preserve">     Otros Activos</t>
  </si>
  <si>
    <t>Revaluación 2004</t>
  </si>
  <si>
    <t>Revaluación 2009</t>
  </si>
  <si>
    <t>Construcciones y Mejoras en Procesos</t>
  </si>
  <si>
    <t>Caja Chica Oficina Regional Santiago</t>
  </si>
  <si>
    <t>Aportes Extraordinarios</t>
  </si>
  <si>
    <t xml:space="preserve">     Obligaciones Inversiones Intereses Capitalizados</t>
  </si>
  <si>
    <t>Terrenos</t>
  </si>
  <si>
    <t>Equipos de Transporte</t>
  </si>
  <si>
    <t>(Valores en RD$)</t>
  </si>
  <si>
    <t xml:space="preserve">       Total de Ingresos</t>
  </si>
  <si>
    <t>Gastos Financieros</t>
  </si>
  <si>
    <t>a)</t>
  </si>
  <si>
    <t>Activos</t>
  </si>
  <si>
    <t>Costo</t>
  </si>
  <si>
    <t xml:space="preserve">Valor en </t>
  </si>
  <si>
    <t>Acumulada</t>
  </si>
  <si>
    <t>Libros</t>
  </si>
  <si>
    <t>Terrenos  (a)</t>
  </si>
  <si>
    <t>Edificio     (a)</t>
  </si>
  <si>
    <t>II)</t>
  </si>
  <si>
    <t>III)</t>
  </si>
  <si>
    <t>Inventario de Suministro</t>
  </si>
  <si>
    <t>IV)</t>
  </si>
  <si>
    <t>Al 31 de Mayo del 2014, la deuda a largo plazo corresponde a lo siguiente:</t>
  </si>
  <si>
    <t>Otros Activos</t>
  </si>
  <si>
    <t>Edificaciones</t>
  </si>
  <si>
    <t>Total</t>
  </si>
  <si>
    <t>Depreciación Acumulada</t>
  </si>
  <si>
    <t>Costo Revaluado</t>
  </si>
  <si>
    <t>de Reservas para la compra del edificio administrativo de la Sisalril, sin</t>
  </si>
  <si>
    <t xml:space="preserve"> BALANCE GENERAL</t>
  </si>
  <si>
    <t>Total Pasivos no Corrientes</t>
  </si>
  <si>
    <t>Patrimonio Institucional</t>
  </si>
  <si>
    <t>Resultado de Periodos Anteriores</t>
  </si>
  <si>
    <t>Ingresos</t>
  </si>
  <si>
    <t>Gastos Generales y Administrativos</t>
  </si>
  <si>
    <t xml:space="preserve"> Flujos de Efectivo de las Actividades Propias de Operación</t>
  </si>
  <si>
    <t>Flujos Netos de Efectivo Por Actividades Propias de Operación</t>
  </si>
  <si>
    <t>Efectivo y Equivalente de Efectivo al Final del Periodo</t>
  </si>
  <si>
    <t>Ajustes  para  reconciliar el  Resultado del  Período neto y el</t>
  </si>
  <si>
    <t xml:space="preserve">      Inversión en Certificados Financieros </t>
  </si>
  <si>
    <t>Otros anticipos</t>
  </si>
  <si>
    <t>Total Pasivos Corrientes</t>
  </si>
  <si>
    <t>Vacaciones Por Pagar</t>
  </si>
  <si>
    <t>Total Activos Corrientes</t>
  </si>
  <si>
    <t>Total Activos no Corrientes</t>
  </si>
  <si>
    <t>Terrenos en Transito (b)</t>
  </si>
  <si>
    <t>Mobiliarios y Equipos de oficina en transito (b)</t>
  </si>
  <si>
    <t>b)</t>
  </si>
  <si>
    <t>Materiales y Suministros</t>
  </si>
  <si>
    <t>Equipos y Sotfware de Informatica en transito</t>
  </si>
  <si>
    <t>Revaluación 2019</t>
  </si>
  <si>
    <r>
      <t xml:space="preserve">del valor del edificio por un monto total de </t>
    </r>
    <r>
      <rPr>
        <b/>
        <sz val="11"/>
        <rFont val="Tahoma"/>
        <family val="2"/>
      </rPr>
      <t>RD$9,830,955.64</t>
    </r>
    <r>
      <rPr>
        <sz val="11"/>
        <rFont val="Tahoma"/>
        <family val="2"/>
      </rPr>
      <t xml:space="preserve">, según </t>
    </r>
    <r>
      <rPr>
        <b/>
        <sz val="11"/>
        <rFont val="Tahoma"/>
        <family val="2"/>
      </rPr>
      <t>NICSP-17 Parrafo 54</t>
    </r>
    <r>
      <rPr>
        <sz val="11"/>
        <rFont val="Tahoma"/>
        <family val="2"/>
      </rPr>
      <t xml:space="preserve"> y de los terrenos se revaluaron (Disminución) por un monto </t>
    </r>
  </si>
  <si>
    <t xml:space="preserve"> Flujos de Efectivo Por Actividades de Inversión</t>
  </si>
  <si>
    <t xml:space="preserve">      Maquinaria y Equipo de Producción</t>
  </si>
  <si>
    <t>Flujos Netos de Efectivo Por Actividades de Inversión</t>
  </si>
  <si>
    <t>Moneda funcional y de presentación</t>
  </si>
  <si>
    <t xml:space="preserve">1. La Ley No. 188-07 del Sistema Dominicano de Seguridad Social, en su Artículo 3, que modifica el Artículo 140 de la Ley 87-01, </t>
  </si>
  <si>
    <t>Propiedad, mobiliarios y equipos</t>
  </si>
  <si>
    <t xml:space="preserve">2. La Ley No. 87-01 del Sistema Dominicano de Seguridad Social, en su Artículo 200 establece un 0.05% del Seguro de Riesgos </t>
  </si>
  <si>
    <t xml:space="preserve">3. La Ley No. 87-01 del Sistema Dominicano de Seguridad Social, en su  Artículo 132, establece el subsidio de maternidad mediante </t>
  </si>
  <si>
    <t xml:space="preserve">      el cual los empleadores reciben tres salarios cotizables como reembolso para el periodo de licencia pre y post natal producto de </t>
  </si>
  <si>
    <t xml:space="preserve">Los estados financieros se preparan de conformidad con la Ley 126-01, del 27 de julio del 2001, que crea la Dirección General </t>
  </si>
  <si>
    <t xml:space="preserve">Internacionales de Contabilidad del Sector Público (NICSP), adoptadas por la Dirección General de Contabilidad Gubernamental </t>
  </si>
  <si>
    <t>de la República Dominicana (DIGECOG).</t>
  </si>
  <si>
    <t xml:space="preserve">Comprenden los ingresos por renovación y derechos de examen y ventas de formulario a promotores y se reconocen cuando </t>
  </si>
  <si>
    <t>se generan.</t>
  </si>
  <si>
    <t>Luego de ser aprobado el presupuesto, el mismo se presenta según la base contable de efectivo y los estados financieros sobre</t>
  </si>
  <si>
    <t>Público.</t>
  </si>
  <si>
    <t>Bases de presentación</t>
  </si>
  <si>
    <t>Los estados financieros se presentan en pesos dominicanos (RD$), que es la moneda funcional de la República Dominicana.</t>
  </si>
  <si>
    <t>Los ingresos se reconocen por aportes a la Tesorería de la Seguridad Social cuando se generan.</t>
  </si>
  <si>
    <t xml:space="preserve">    Laborales (SRL) para las operaciones de ésta Superintendencia (SISALRIL).</t>
  </si>
  <si>
    <t>registrado en la Superintendencia de Bancos y el Instituto de Tasadores Dominicanos.  La naturaleza de la base para la determinacion de los costos de</t>
  </si>
  <si>
    <t>reposición fue costo mercado mediante comparacion de precios en el entorno.  Las bases valorativas utilizadas para la revaluación, el superavit generado</t>
  </si>
  <si>
    <t xml:space="preserve">La Superintendencia de salud y Riesgos Laborales (SISALRIL) con fecha de efectividad al 31 de diciembre del año 2018, realizó una revaluación (Disminucion) </t>
  </si>
  <si>
    <r>
      <t>de RD$586,736.00</t>
    </r>
    <r>
      <rPr>
        <sz val="11"/>
        <rFont val="Tahoma"/>
        <family val="2"/>
      </rPr>
      <t xml:space="preserve">, según </t>
    </r>
    <r>
      <rPr>
        <b/>
        <sz val="11"/>
        <rFont val="Tahoma"/>
        <family val="2"/>
      </rPr>
      <t xml:space="preserve">NICSP-17 Parrafo 54.  </t>
    </r>
    <r>
      <rPr>
        <sz val="11"/>
        <rFont val="Tahoma"/>
        <family val="2"/>
      </rPr>
      <t>Previa evaluación. La SISALRIL para la realización de la tasación, contrato un tasador independiente</t>
    </r>
  </si>
  <si>
    <t>Edificación en Proceso (b)</t>
  </si>
  <si>
    <t>Bienes Inmuebles en Transito y Proceso:</t>
  </si>
  <si>
    <t>Las partidas de mobiliarios y equipos son medidos al costo de adquisición menos la depreciación acumulada y perdidas por</t>
  </si>
  <si>
    <t>El ejercicio contable de la institución es al día 31 de diciembre de cada año calendario.</t>
  </si>
  <si>
    <t xml:space="preserve">    establece un 0.07%   del Seguro Familiar de Salud (SFS) para las operaciones de ésta Superintendencia.</t>
  </si>
  <si>
    <t>Obligaciones Subsidios</t>
  </si>
  <si>
    <t xml:space="preserve">     Obligaciones por pagar Subsidios</t>
  </si>
  <si>
    <r>
      <t xml:space="preserve">Efectivo en Bancos Subsidios </t>
    </r>
    <r>
      <rPr>
        <b/>
        <sz val="10"/>
        <rFont val="Tahoma"/>
        <family val="2"/>
      </rPr>
      <t>(Nota I)</t>
    </r>
  </si>
  <si>
    <t>Las partidas de bienes inmuebles, las cuales están en transito y en proceso.</t>
  </si>
  <si>
    <t xml:space="preserve"> Provisión Cuentas Incobrables</t>
  </si>
  <si>
    <t>Sueldos por pagar</t>
  </si>
  <si>
    <t>de Contabilidad Gubernamental,   su reglamento  de  aplicación  (Decreto No. 526-09, del 21 de julio de 2009),  y las Normas</t>
  </si>
  <si>
    <t xml:space="preserve">la base de acumulación  (o devengado) conforme a las estipulaciones de las Normas Internacionales de Contabilidad del Sector </t>
  </si>
  <si>
    <t xml:space="preserve">     la maternidad de una empleada afiliada al Seguro Familiar de Salud (SFS). En ese sentido, se recibe y registra como ingreso, los </t>
  </si>
  <si>
    <t>tasaciones realizadas por firmas independientes.</t>
  </si>
  <si>
    <t xml:space="preserve">deterioro,  a excepción de los terrenos y edificios,   los cuales están contabilizados a su valor de mercado basado en las </t>
  </si>
  <si>
    <t>La depreciación de mobiliario y equipos se calcula sobre la base del costo histórico y los inmuebles sobre el costo actualizado.</t>
  </si>
  <si>
    <t>La depreciación es reconocida en los resultados con base en el método de línea recta sobre las vidas útiles estimadas de cada</t>
  </si>
  <si>
    <t>parte de una partida de propiedad, mobiliarios y equipos, puestos que estas reflejan el cumplimiento de las normas previstas</t>
  </si>
  <si>
    <t>para tales fines.</t>
  </si>
  <si>
    <t>Los elementos de propiedad, mobiliarios y equipos se deprecian desde la fecha en la que estén instaladas y listas para su uso</t>
  </si>
  <si>
    <t>o en el caso de activos construidos internamente, desde la fecha que el activo esté completado y en condiciones de ser usado.</t>
  </si>
  <si>
    <t>Cualquier ganancia o pérdida de la venta de un elemento de propiedad, mobiliarios y equipos (calculada como, la diferencia</t>
  </si>
  <si>
    <t>entre el valor obtenido de la disposición y el valor en libros del activo) se reconocen en resultados.</t>
  </si>
  <si>
    <t xml:space="preserve">Una porción de un activo   tiene vida útil  diferente,  se contabiliza  por  componente, es decir como un activo separado. </t>
  </si>
  <si>
    <t>Fondo Domestica</t>
  </si>
  <si>
    <t xml:space="preserve">Banreservas Fondo -Garantia ARS </t>
  </si>
  <si>
    <t>Al 30 DE NOVIEMBRE 2023</t>
  </si>
  <si>
    <t>AL 30 NOVIEMBRE 2023</t>
  </si>
  <si>
    <t>DEL 01 DE ENERO AL 30 DE NOVIEMBRE 2023</t>
  </si>
  <si>
    <t>Noviembre</t>
  </si>
  <si>
    <t>Estos recursos están formados por dos partidas, las cuales una de ella representada por un valor ascendente por RD$448,135,274</t>
  </si>
  <si>
    <t>Al 30 de noviembre 2023, ésta cuenta se desglosa como sigue:</t>
  </si>
  <si>
    <t>Las cuentas por pagar proveedores al 30 de noviembre del 2023 de la SISALRIL.</t>
  </si>
  <si>
    <t>La cuenta Obligaciones por pagar al 30 de noviembre 2023 de la SISALRIL, se desglosan de la siguiente manera:</t>
  </si>
  <si>
    <t>La cuenta Retenciones y Contribuciones por pagar al 30 de noviembre del 2023, se desglosan de la siguiente manera: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</si>
</sst>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_(* #,##0.00_);_(* \(\ #,##0.00\ \);_(* &quot;-&quot;??_);_(\ @_ \)"/>
    <numFmt numFmtId="168" formatCode="#,##0.00;[Red]\(#,##0.00\)"/>
    <numFmt numFmtId="169" formatCode="_([$€-2]* #,##0.00_);_([$€-2]* \(#,##0.00\);_([$€-2]* &quot;-&quot;??_)"/>
    <numFmt numFmtId="170" formatCode="#,##0.00_ ;\-#,##0.00\ "/>
  </numFmts>
  <fonts count="6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2"/>
      <name val="Lucida Sans"/>
      <family val="2"/>
    </font>
    <font>
      <b/>
      <sz val="11"/>
      <name val="Lucida Sans"/>
      <family val="2"/>
    </font>
    <font>
      <sz val="11"/>
      <name val="Lucida Sans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indexed="8"/>
      <name val="Tahoma"/>
      <family val="2"/>
    </font>
    <font>
      <b/>
      <sz val="11"/>
      <name val="Tahoma"/>
      <family val="2"/>
    </font>
    <font>
      <b/>
      <u/>
      <sz val="11"/>
      <name val="Tahoma"/>
      <family val="2"/>
    </font>
    <font>
      <b/>
      <sz val="11"/>
      <color indexed="12"/>
      <name val="Tahoma"/>
      <family val="2"/>
    </font>
    <font>
      <sz val="11"/>
      <name val="Tahoma"/>
      <family val="2"/>
    </font>
    <font>
      <sz val="11"/>
      <color indexed="10"/>
      <name val="Tahoma"/>
      <family val="2"/>
    </font>
    <font>
      <sz val="11"/>
      <color indexed="12"/>
      <name val="Tahoma"/>
      <family val="2"/>
    </font>
    <font>
      <u/>
      <sz val="11"/>
      <name val="Tahoma"/>
      <family val="2"/>
    </font>
    <font>
      <b/>
      <sz val="11"/>
      <color indexed="8"/>
      <name val="Tahoma"/>
      <family val="2"/>
    </font>
    <font>
      <b/>
      <u/>
      <sz val="11"/>
      <color indexed="12"/>
      <name val="Tahoma"/>
      <family val="2"/>
    </font>
    <font>
      <b/>
      <sz val="12"/>
      <name val="Tahoma"/>
      <family val="2"/>
    </font>
    <font>
      <sz val="10"/>
      <color indexed="8"/>
      <name val="Tahoma"/>
      <family val="2"/>
    </font>
    <font>
      <sz val="10"/>
      <name val="Lucida Sans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2"/>
      <name val="Tahoma"/>
      <family val="2"/>
    </font>
    <font>
      <sz val="12"/>
      <color indexed="12"/>
      <name val="Tahoma"/>
      <family val="2"/>
    </font>
    <font>
      <sz val="12"/>
      <name val="Tahoma"/>
      <family val="2"/>
    </font>
    <font>
      <u/>
      <sz val="12"/>
      <name val="Tahoma"/>
      <family val="2"/>
    </font>
    <font>
      <sz val="12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name val="Lucida Sans"/>
      <family val="2"/>
    </font>
    <font>
      <b/>
      <u/>
      <sz val="10"/>
      <name val="Tahoma"/>
      <family val="2"/>
    </font>
    <font>
      <b/>
      <sz val="10"/>
      <color indexed="12"/>
      <name val="Tahoma"/>
      <family val="2"/>
    </font>
    <font>
      <sz val="9"/>
      <name val="Tahoma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Arial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Arial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Segoe UI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mediumDashed">
        <color indexed="64"/>
      </bottom>
      <diagonal/>
    </border>
    <border>
      <left/>
      <right style="double">
        <color indexed="64"/>
      </right>
      <top/>
      <bottom style="mediumDashed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68">
    <xf numFmtId="0" fontId="0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4" borderId="0" applyNumberFormat="0" applyBorder="0" applyAlignment="0" applyProtection="0"/>
    <xf numFmtId="0" fontId="26" fillId="16" borderId="1" applyNumberFormat="0" applyAlignment="0" applyProtection="0"/>
    <xf numFmtId="0" fontId="27" fillId="17" borderId="2" applyNumberFormat="0" applyAlignment="0" applyProtection="0"/>
    <xf numFmtId="0" fontId="28" fillId="0" borderId="3" applyNumberFormat="0" applyFill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30" fillId="7" borderId="1" applyNumberFormat="0" applyAlignment="0" applyProtection="0"/>
    <xf numFmtId="169" fontId="1" fillId="0" borderId="0" applyFont="0" applyFill="0" applyBorder="0" applyAlignment="0" applyProtection="0"/>
    <xf numFmtId="0" fontId="31" fillId="3" borderId="0" applyNumberFormat="0" applyBorder="0" applyAlignment="0" applyProtection="0"/>
    <xf numFmtId="165" fontId="1" fillId="0" borderId="0" applyFont="0" applyFill="0" applyBorder="0" applyAlignment="0" applyProtection="0"/>
    <xf numFmtId="167" fontId="50" fillId="0" borderId="0" applyFont="0" applyFill="0" applyBorder="0" applyAlignment="0" applyProtection="0"/>
    <xf numFmtId="0" fontId="32" fillId="22" borderId="0" applyNumberFormat="0" applyBorder="0" applyAlignment="0" applyProtection="0"/>
    <xf numFmtId="0" fontId="22" fillId="0" borderId="0"/>
    <xf numFmtId="0" fontId="22" fillId="23" borderId="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16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29" fillId="0" borderId="7" applyNumberFormat="0" applyFill="0" applyAlignment="0" applyProtection="0"/>
    <xf numFmtId="0" fontId="38" fillId="0" borderId="8" applyNumberFormat="0" applyFill="0" applyAlignment="0" applyProtection="0"/>
    <xf numFmtId="167" fontId="51" fillId="0" borderId="0" applyFont="0" applyFill="0" applyBorder="0" applyAlignment="0" applyProtection="0"/>
    <xf numFmtId="0" fontId="1" fillId="0" borderId="0"/>
    <xf numFmtId="165" fontId="52" fillId="0" borderId="0" applyFont="0" applyFill="0" applyBorder="0" applyAlignment="0" applyProtection="0"/>
    <xf numFmtId="167" fontId="53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7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59" fillId="0" borderId="0" applyFont="0" applyFill="0" applyBorder="0" applyAlignment="0" applyProtection="0"/>
    <xf numFmtId="167" fontId="60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3" fillId="0" borderId="0" applyFont="0" applyFill="0" applyBorder="0" applyAlignment="0" applyProtection="0"/>
  </cellStyleXfs>
  <cellXfs count="402">
    <xf numFmtId="0" fontId="0" fillId="0" borderId="0" xfId="0"/>
    <xf numFmtId="0" fontId="3" fillId="0" borderId="0" xfId="0" applyFont="1"/>
    <xf numFmtId="165" fontId="3" fillId="0" borderId="0" xfId="35" applyFont="1"/>
    <xf numFmtId="0" fontId="4" fillId="24" borderId="0" xfId="0" applyFont="1" applyFill="1" applyBorder="1" applyAlignment="1"/>
    <xf numFmtId="165" fontId="12" fillId="0" borderId="0" xfId="35" applyFont="1" applyBorder="1"/>
    <xf numFmtId="165" fontId="12" fillId="0" borderId="0" xfId="35" applyFont="1" applyFill="1"/>
    <xf numFmtId="166" fontId="12" fillId="0" borderId="0" xfId="35" applyNumberFormat="1" applyFont="1" applyFill="1" applyBorder="1"/>
    <xf numFmtId="166" fontId="9" fillId="0" borderId="0" xfId="35" applyNumberFormat="1" applyFont="1"/>
    <xf numFmtId="165" fontId="12" fillId="0" borderId="0" xfId="35" applyFont="1" applyFill="1" applyBorder="1"/>
    <xf numFmtId="0" fontId="12" fillId="0" borderId="0" xfId="0" applyFont="1"/>
    <xf numFmtId="165" fontId="12" fillId="0" borderId="0" xfId="35" applyFont="1"/>
    <xf numFmtId="40" fontId="12" fillId="0" borderId="0" xfId="0" applyNumberFormat="1" applyFont="1"/>
    <xf numFmtId="40" fontId="13" fillId="0" borderId="0" xfId="0" applyNumberFormat="1" applyFont="1"/>
    <xf numFmtId="0" fontId="5" fillId="0" borderId="0" xfId="0" applyFont="1"/>
    <xf numFmtId="165" fontId="5" fillId="0" borderId="0" xfId="35" applyFont="1"/>
    <xf numFmtId="0" fontId="9" fillId="24" borderId="0" xfId="0" applyFont="1" applyFill="1" applyBorder="1" applyAlignment="1"/>
    <xf numFmtId="0" fontId="5" fillId="24" borderId="0" xfId="0" applyFont="1" applyFill="1" applyBorder="1"/>
    <xf numFmtId="0" fontId="5" fillId="24" borderId="11" xfId="0" applyFont="1" applyFill="1" applyBorder="1"/>
    <xf numFmtId="37" fontId="12" fillId="0" borderId="0" xfId="35" applyNumberFormat="1" applyFont="1" applyFill="1" applyBorder="1"/>
    <xf numFmtId="0" fontId="12" fillId="24" borderId="12" xfId="35" applyNumberFormat="1" applyFont="1" applyFill="1" applyBorder="1"/>
    <xf numFmtId="0" fontId="12" fillId="24" borderId="13" xfId="35" applyNumberFormat="1" applyFont="1" applyFill="1" applyBorder="1"/>
    <xf numFmtId="0" fontId="12" fillId="24" borderId="14" xfId="35" applyNumberFormat="1" applyFont="1" applyFill="1" applyBorder="1"/>
    <xf numFmtId="0" fontId="12" fillId="0" borderId="0" xfId="35" applyNumberFormat="1" applyFont="1" applyFill="1" applyBorder="1"/>
    <xf numFmtId="0" fontId="12" fillId="24" borderId="15" xfId="35" applyNumberFormat="1" applyFont="1" applyFill="1" applyBorder="1"/>
    <xf numFmtId="0" fontId="12" fillId="24" borderId="0" xfId="35" applyNumberFormat="1" applyFont="1" applyFill="1" applyBorder="1"/>
    <xf numFmtId="0" fontId="12" fillId="24" borderId="16" xfId="35" applyNumberFormat="1" applyFont="1" applyFill="1" applyBorder="1"/>
    <xf numFmtId="165" fontId="9" fillId="0" borderId="0" xfId="35" applyFont="1" applyFill="1"/>
    <xf numFmtId="14" fontId="12" fillId="0" borderId="0" xfId="35" applyNumberFormat="1" applyFont="1" applyFill="1" applyBorder="1"/>
    <xf numFmtId="10" fontId="12" fillId="0" borderId="0" xfId="35" applyNumberFormat="1" applyFont="1" applyFill="1" applyBorder="1" applyAlignment="1">
      <alignment horizontal="center"/>
    </xf>
    <xf numFmtId="0" fontId="12" fillId="0" borderId="0" xfId="35" applyNumberFormat="1" applyFont="1" applyFill="1" applyBorder="1" applyAlignment="1">
      <alignment horizontal="left"/>
    </xf>
    <xf numFmtId="165" fontId="8" fillId="0" borderId="0" xfId="35" applyFont="1" applyFill="1" applyBorder="1" applyAlignment="1">
      <alignment horizontal="right"/>
    </xf>
    <xf numFmtId="165" fontId="8" fillId="0" borderId="0" xfId="35" applyFont="1" applyFill="1" applyBorder="1"/>
    <xf numFmtId="165" fontId="12" fillId="24" borderId="0" xfId="35" applyFont="1" applyFill="1" applyBorder="1"/>
    <xf numFmtId="40" fontId="12" fillId="24" borderId="0" xfId="0" applyNumberFormat="1" applyFont="1" applyFill="1" applyBorder="1"/>
    <xf numFmtId="165" fontId="12" fillId="24" borderId="10" xfId="35" applyFont="1" applyFill="1" applyBorder="1"/>
    <xf numFmtId="40" fontId="12" fillId="24" borderId="10" xfId="0" applyNumberFormat="1" applyFont="1" applyFill="1" applyBorder="1"/>
    <xf numFmtId="0" fontId="12" fillId="0" borderId="0" xfId="0" applyFont="1" applyFill="1"/>
    <xf numFmtId="0" fontId="5" fillId="25" borderId="0" xfId="0" applyFont="1" applyFill="1" applyBorder="1"/>
    <xf numFmtId="0" fontId="10" fillId="25" borderId="0" xfId="0" applyFont="1" applyFill="1" applyBorder="1"/>
    <xf numFmtId="0" fontId="12" fillId="25" borderId="0" xfId="0" applyFont="1" applyFill="1"/>
    <xf numFmtId="0" fontId="10" fillId="25" borderId="0" xfId="0" applyFont="1" applyFill="1" applyBorder="1" applyAlignment="1">
      <alignment horizontal="center"/>
    </xf>
    <xf numFmtId="0" fontId="12" fillId="25" borderId="0" xfId="0" applyFont="1" applyFill="1" applyBorder="1"/>
    <xf numFmtId="3" fontId="12" fillId="25" borderId="0" xfId="0" applyNumberFormat="1" applyFont="1" applyFill="1" applyBorder="1"/>
    <xf numFmtId="3" fontId="9" fillId="25" borderId="0" xfId="35" applyNumberFormat="1" applyFont="1" applyFill="1" applyBorder="1"/>
    <xf numFmtId="166" fontId="9" fillId="25" borderId="0" xfId="35" applyNumberFormat="1" applyFont="1" applyFill="1" applyBorder="1"/>
    <xf numFmtId="0" fontId="9" fillId="25" borderId="0" xfId="0" applyFont="1" applyFill="1" applyBorder="1" applyAlignment="1">
      <alignment horizontal="right"/>
    </xf>
    <xf numFmtId="0" fontId="9" fillId="25" borderId="0" xfId="0" applyFont="1" applyFill="1" applyBorder="1"/>
    <xf numFmtId="166" fontId="12" fillId="25" borderId="0" xfId="35" applyNumberFormat="1" applyFont="1" applyFill="1" applyBorder="1"/>
    <xf numFmtId="3" fontId="12" fillId="25" borderId="0" xfId="35" applyNumberFormat="1" applyFont="1" applyFill="1" applyBorder="1"/>
    <xf numFmtId="3" fontId="9" fillId="25" borderId="0" xfId="35" applyNumberFormat="1" applyFont="1" applyFill="1" applyBorder="1" applyAlignment="1"/>
    <xf numFmtId="3" fontId="9" fillId="25" borderId="0" xfId="0" applyNumberFormat="1" applyFont="1" applyFill="1" applyBorder="1"/>
    <xf numFmtId="0" fontId="11" fillId="25" borderId="0" xfId="0" applyFont="1" applyFill="1" applyBorder="1" applyAlignment="1">
      <alignment horizontal="right"/>
    </xf>
    <xf numFmtId="165" fontId="12" fillId="25" borderId="0" xfId="35" applyFont="1" applyFill="1"/>
    <xf numFmtId="165" fontId="12" fillId="25" borderId="0" xfId="35" applyFont="1" applyFill="1" applyBorder="1"/>
    <xf numFmtId="0" fontId="12" fillId="25" borderId="15" xfId="35" applyNumberFormat="1" applyFont="1" applyFill="1" applyBorder="1"/>
    <xf numFmtId="0" fontId="11" fillId="25" borderId="0" xfId="35" applyNumberFormat="1" applyFont="1" applyFill="1" applyBorder="1" applyAlignment="1">
      <alignment horizontal="center"/>
    </xf>
    <xf numFmtId="0" fontId="11" fillId="25" borderId="0" xfId="35" applyNumberFormat="1" applyFont="1" applyFill="1" applyBorder="1"/>
    <xf numFmtId="0" fontId="14" fillId="25" borderId="0" xfId="35" applyNumberFormat="1" applyFont="1" applyFill="1" applyBorder="1"/>
    <xf numFmtId="0" fontId="12" fillId="25" borderId="0" xfId="35" applyNumberFormat="1" applyFont="1" applyFill="1" applyBorder="1"/>
    <xf numFmtId="0" fontId="12" fillId="25" borderId="16" xfId="35" applyNumberFormat="1" applyFont="1" applyFill="1" applyBorder="1"/>
    <xf numFmtId="0" fontId="12" fillId="25" borderId="0" xfId="35" applyNumberFormat="1" applyFont="1" applyFill="1" applyBorder="1" applyAlignment="1">
      <alignment horizontal="center"/>
    </xf>
    <xf numFmtId="165" fontId="12" fillId="25" borderId="0" xfId="35" applyFont="1" applyFill="1" applyBorder="1" applyAlignment="1">
      <alignment horizontal="center"/>
    </xf>
    <xf numFmtId="0" fontId="15" fillId="25" borderId="0" xfId="35" applyNumberFormat="1" applyFont="1" applyFill="1" applyBorder="1"/>
    <xf numFmtId="166" fontId="12" fillId="25" borderId="0" xfId="35" applyNumberFormat="1" applyFont="1" applyFill="1" applyBorder="1" applyAlignment="1">
      <alignment horizontal="right"/>
    </xf>
    <xf numFmtId="0" fontId="17" fillId="25" borderId="0" xfId="35" applyNumberFormat="1" applyFont="1" applyFill="1" applyBorder="1"/>
    <xf numFmtId="165" fontId="9" fillId="25" borderId="0" xfId="35" applyFont="1" applyFill="1" applyBorder="1"/>
    <xf numFmtId="164" fontId="9" fillId="25" borderId="0" xfId="35" applyNumberFormat="1" applyFont="1" applyFill="1" applyBorder="1"/>
    <xf numFmtId="0" fontId="9" fillId="25" borderId="0" xfId="35" applyNumberFormat="1" applyFont="1" applyFill="1" applyBorder="1"/>
    <xf numFmtId="0" fontId="12" fillId="25" borderId="26" xfId="35" applyNumberFormat="1" applyFont="1" applyFill="1" applyBorder="1"/>
    <xf numFmtId="0" fontId="12" fillId="25" borderId="27" xfId="35" applyNumberFormat="1" applyFont="1" applyFill="1" applyBorder="1"/>
    <xf numFmtId="165" fontId="12" fillId="25" borderId="0" xfId="35" applyFont="1" applyFill="1" applyBorder="1" applyAlignment="1">
      <alignment horizontal="left"/>
    </xf>
    <xf numFmtId="0" fontId="9" fillId="25" borderId="10" xfId="35" applyNumberFormat="1" applyFont="1" applyFill="1" applyBorder="1"/>
    <xf numFmtId="0" fontId="12" fillId="25" borderId="16" xfId="0" applyFont="1" applyFill="1" applyBorder="1"/>
    <xf numFmtId="0" fontId="9" fillId="25" borderId="28" xfId="0" applyFont="1" applyFill="1" applyBorder="1" applyAlignment="1">
      <alignment horizontal="center" vertical="center" wrapText="1"/>
    </xf>
    <xf numFmtId="0" fontId="9" fillId="25" borderId="29" xfId="0" applyFont="1" applyFill="1" applyBorder="1" applyAlignment="1">
      <alignment horizontal="center" vertical="center" wrapText="1"/>
    </xf>
    <xf numFmtId="0" fontId="9" fillId="25" borderId="30" xfId="0" applyFont="1" applyFill="1" applyBorder="1" applyAlignment="1">
      <alignment horizontal="center" vertical="center" wrapText="1"/>
    </xf>
    <xf numFmtId="37" fontId="12" fillId="25" borderId="0" xfId="35" applyNumberFormat="1" applyFont="1" applyFill="1" applyBorder="1"/>
    <xf numFmtId="37" fontId="9" fillId="25" borderId="25" xfId="0" applyNumberFormat="1" applyFont="1" applyFill="1" applyBorder="1"/>
    <xf numFmtId="37" fontId="9" fillId="25" borderId="0" xfId="35" applyNumberFormat="1" applyFont="1" applyFill="1" applyBorder="1"/>
    <xf numFmtId="165" fontId="9" fillId="25" borderId="0" xfId="35" applyFont="1" applyFill="1" applyBorder="1" applyAlignment="1">
      <alignment horizontal="left"/>
    </xf>
    <xf numFmtId="37" fontId="12" fillId="25" borderId="22" xfId="35" applyNumberFormat="1" applyFont="1" applyFill="1" applyBorder="1"/>
    <xf numFmtId="37" fontId="9" fillId="25" borderId="25" xfId="35" applyNumberFormat="1" applyFont="1" applyFill="1" applyBorder="1"/>
    <xf numFmtId="165" fontId="12" fillId="25" borderId="24" xfId="35" applyFont="1" applyFill="1" applyBorder="1"/>
    <xf numFmtId="165" fontId="9" fillId="25" borderId="24" xfId="35" applyFont="1" applyFill="1" applyBorder="1"/>
    <xf numFmtId="49" fontId="8" fillId="25" borderId="0" xfId="0" applyNumberFormat="1" applyFont="1" applyFill="1" applyBorder="1" applyAlignment="1">
      <alignment horizontal="left"/>
    </xf>
    <xf numFmtId="49" fontId="16" fillId="25" borderId="0" xfId="0" applyNumberFormat="1" applyFont="1" applyFill="1" applyBorder="1" applyAlignment="1">
      <alignment horizontal="left"/>
    </xf>
    <xf numFmtId="37" fontId="12" fillId="25" borderId="0" xfId="0" applyNumberFormat="1" applyFont="1" applyFill="1" applyBorder="1"/>
    <xf numFmtId="0" fontId="9" fillId="25" borderId="10" xfId="35" applyNumberFormat="1" applyFont="1" applyFill="1" applyBorder="1" applyAlignment="1">
      <alignment horizontal="center"/>
    </xf>
    <xf numFmtId="164" fontId="12" fillId="25" borderId="22" xfId="35" applyNumberFormat="1" applyFont="1" applyFill="1" applyBorder="1"/>
    <xf numFmtId="164" fontId="12" fillId="25" borderId="0" xfId="35" applyNumberFormat="1" applyFont="1" applyFill="1" applyBorder="1"/>
    <xf numFmtId="165" fontId="12" fillId="25" borderId="0" xfId="0" applyNumberFormat="1" applyFont="1" applyFill="1" applyBorder="1"/>
    <xf numFmtId="165" fontId="9" fillId="25" borderId="9" xfId="35" applyFont="1" applyFill="1" applyBorder="1"/>
    <xf numFmtId="40" fontId="9" fillId="25" borderId="9" xfId="0" applyNumberFormat="1" applyFont="1" applyFill="1" applyBorder="1"/>
    <xf numFmtId="40" fontId="9" fillId="25" borderId="0" xfId="0" applyNumberFormat="1" applyFont="1" applyFill="1" applyBorder="1"/>
    <xf numFmtId="40" fontId="12" fillId="25" borderId="0" xfId="0" applyNumberFormat="1" applyFont="1" applyFill="1" applyBorder="1"/>
    <xf numFmtId="165" fontId="9" fillId="25" borderId="10" xfId="35" applyFont="1" applyFill="1" applyBorder="1"/>
    <xf numFmtId="40" fontId="9" fillId="25" borderId="10" xfId="0" applyNumberFormat="1" applyFont="1" applyFill="1" applyBorder="1"/>
    <xf numFmtId="165" fontId="9" fillId="25" borderId="29" xfId="35" applyFont="1" applyFill="1" applyBorder="1"/>
    <xf numFmtId="40" fontId="9" fillId="25" borderId="29" xfId="0" applyNumberFormat="1" applyFont="1" applyFill="1" applyBorder="1"/>
    <xf numFmtId="165" fontId="9" fillId="25" borderId="29" xfId="35" applyFont="1" applyFill="1" applyBorder="1" applyAlignment="1">
      <alignment horizontal="left"/>
    </xf>
    <xf numFmtId="40" fontId="9" fillId="25" borderId="29" xfId="0" applyNumberFormat="1" applyFont="1" applyFill="1" applyBorder="1" applyAlignment="1">
      <alignment horizontal="left"/>
    </xf>
    <xf numFmtId="3" fontId="12" fillId="0" borderId="0" xfId="35" applyNumberFormat="1" applyFont="1" applyFill="1" applyBorder="1" applyAlignment="1"/>
    <xf numFmtId="40" fontId="12" fillId="25" borderId="0" xfId="0" applyNumberFormat="1" applyFont="1" applyFill="1"/>
    <xf numFmtId="166" fontId="12" fillId="25" borderId="0" xfId="35" applyNumberFormat="1" applyFont="1" applyFill="1"/>
    <xf numFmtId="0" fontId="12" fillId="25" borderId="0" xfId="0" applyFont="1" applyFill="1" applyBorder="1" applyAlignment="1">
      <alignment horizontal="left"/>
    </xf>
    <xf numFmtId="0" fontId="9" fillId="25" borderId="0" xfId="0" applyFont="1" applyFill="1" applyBorder="1" applyAlignment="1">
      <alignment horizontal="center" vertical="center" wrapText="1"/>
    </xf>
    <xf numFmtId="165" fontId="12" fillId="25" borderId="22" xfId="35" applyFont="1" applyFill="1" applyBorder="1"/>
    <xf numFmtId="166" fontId="9" fillId="25" borderId="29" xfId="35" applyNumberFormat="1" applyFont="1" applyFill="1" applyBorder="1"/>
    <xf numFmtId="165" fontId="14" fillId="25" borderId="0" xfId="35" applyFont="1" applyFill="1" applyBorder="1"/>
    <xf numFmtId="0" fontId="12" fillId="25" borderId="24" xfId="0" applyFont="1" applyFill="1" applyBorder="1"/>
    <xf numFmtId="165" fontId="12" fillId="25" borderId="32" xfId="35" applyFont="1" applyFill="1" applyBorder="1" applyAlignment="1">
      <alignment horizontal="center"/>
    </xf>
    <xf numFmtId="0" fontId="9" fillId="25" borderId="33" xfId="35" applyNumberFormat="1" applyFont="1" applyFill="1" applyBorder="1"/>
    <xf numFmtId="0" fontId="12" fillId="25" borderId="35" xfId="35" applyNumberFormat="1" applyFont="1" applyFill="1" applyBorder="1"/>
    <xf numFmtId="0" fontId="9" fillId="25" borderId="37" xfId="35" applyNumberFormat="1" applyFont="1" applyFill="1" applyBorder="1"/>
    <xf numFmtId="0" fontId="12" fillId="25" borderId="19" xfId="35" applyNumberFormat="1" applyFont="1" applyFill="1" applyBorder="1"/>
    <xf numFmtId="165" fontId="12" fillId="25" borderId="19" xfId="35" applyFont="1" applyFill="1" applyBorder="1"/>
    <xf numFmtId="165" fontId="12" fillId="25" borderId="21" xfId="35" applyFont="1" applyFill="1" applyBorder="1"/>
    <xf numFmtId="0" fontId="12" fillId="25" borderId="22" xfId="35" applyNumberFormat="1" applyFont="1" applyFill="1" applyBorder="1"/>
    <xf numFmtId="0" fontId="9" fillId="25" borderId="9" xfId="0" applyFont="1" applyFill="1" applyBorder="1" applyAlignment="1">
      <alignment horizontal="center" vertical="center" wrapText="1"/>
    </xf>
    <xf numFmtId="3" fontId="9" fillId="25" borderId="24" xfId="0" applyNumberFormat="1" applyFont="1" applyFill="1" applyBorder="1"/>
    <xf numFmtId="0" fontId="11" fillId="25" borderId="0" xfId="0" applyFont="1" applyFill="1" applyBorder="1"/>
    <xf numFmtId="168" fontId="21" fillId="0" borderId="0" xfId="0" applyNumberFormat="1" applyFont="1"/>
    <xf numFmtId="0" fontId="21" fillId="0" borderId="0" xfId="0" applyFont="1"/>
    <xf numFmtId="0" fontId="21" fillId="0" borderId="0" xfId="0" applyFont="1" applyAlignment="1">
      <alignment horizontal="fill"/>
    </xf>
    <xf numFmtId="3" fontId="12" fillId="25" borderId="0" xfId="35" applyNumberFormat="1" applyFont="1" applyFill="1" applyBorder="1" applyAlignment="1">
      <alignment horizontal="center"/>
    </xf>
    <xf numFmtId="3" fontId="9" fillId="25" borderId="25" xfId="0" applyNumberFormat="1" applyFont="1" applyFill="1" applyBorder="1" applyAlignment="1">
      <alignment horizontal="center"/>
    </xf>
    <xf numFmtId="37" fontId="9" fillId="25" borderId="0" xfId="0" applyNumberFormat="1" applyFont="1" applyFill="1" applyBorder="1"/>
    <xf numFmtId="0" fontId="9" fillId="25" borderId="0" xfId="0" applyFont="1" applyFill="1" applyBorder="1" applyAlignment="1">
      <alignment horizontal="left"/>
    </xf>
    <xf numFmtId="0" fontId="18" fillId="25" borderId="0" xfId="35" applyNumberFormat="1" applyFont="1" applyFill="1" applyBorder="1" applyAlignment="1">
      <alignment horizontal="center"/>
    </xf>
    <xf numFmtId="0" fontId="39" fillId="25" borderId="0" xfId="35" applyNumberFormat="1" applyFont="1" applyFill="1" applyBorder="1"/>
    <xf numFmtId="0" fontId="40" fillId="25" borderId="0" xfId="35" applyNumberFormat="1" applyFont="1" applyFill="1" applyBorder="1"/>
    <xf numFmtId="0" fontId="41" fillId="25" borderId="0" xfId="35" applyNumberFormat="1" applyFont="1" applyFill="1" applyBorder="1"/>
    <xf numFmtId="0" fontId="41" fillId="25" borderId="0" xfId="35" applyNumberFormat="1" applyFont="1" applyFill="1" applyBorder="1" applyAlignment="1">
      <alignment horizontal="center"/>
    </xf>
    <xf numFmtId="165" fontId="41" fillId="25" borderId="0" xfId="35" applyFont="1" applyFill="1" applyBorder="1" applyAlignment="1">
      <alignment horizontal="center"/>
    </xf>
    <xf numFmtId="0" fontId="42" fillId="25" borderId="0" xfId="35" applyNumberFormat="1" applyFont="1" applyFill="1" applyBorder="1"/>
    <xf numFmtId="166" fontId="41" fillId="25" borderId="0" xfId="35" applyNumberFormat="1" applyFont="1" applyFill="1" applyBorder="1"/>
    <xf numFmtId="165" fontId="41" fillId="25" borderId="0" xfId="35" applyFont="1" applyFill="1" applyBorder="1"/>
    <xf numFmtId="164" fontId="41" fillId="25" borderId="0" xfId="35" applyNumberFormat="1" applyFont="1" applyFill="1" applyBorder="1"/>
    <xf numFmtId="165" fontId="41" fillId="0" borderId="0" xfId="35" applyFont="1" applyBorder="1"/>
    <xf numFmtId="166" fontId="18" fillId="25" borderId="0" xfId="35" applyNumberFormat="1" applyFont="1" applyFill="1" applyBorder="1"/>
    <xf numFmtId="165" fontId="41" fillId="0" borderId="0" xfId="35" applyFont="1"/>
    <xf numFmtId="165" fontId="18" fillId="25" borderId="0" xfId="35" applyFont="1" applyFill="1" applyBorder="1" applyAlignment="1">
      <alignment horizontal="center"/>
    </xf>
    <xf numFmtId="166" fontId="41" fillId="25" borderId="0" xfId="35" applyNumberFormat="1" applyFont="1" applyFill="1" applyBorder="1" applyAlignment="1">
      <alignment horizontal="right"/>
    </xf>
    <xf numFmtId="165" fontId="18" fillId="25" borderId="0" xfId="35" applyFont="1" applyFill="1" applyBorder="1"/>
    <xf numFmtId="164" fontId="18" fillId="25" borderId="0" xfId="35" applyNumberFormat="1" applyFont="1" applyFill="1" applyBorder="1"/>
    <xf numFmtId="165" fontId="18" fillId="25" borderId="0" xfId="35" applyNumberFormat="1" applyFont="1" applyFill="1" applyBorder="1"/>
    <xf numFmtId="165" fontId="40" fillId="25" borderId="0" xfId="35" applyFont="1" applyFill="1" applyBorder="1"/>
    <xf numFmtId="168" fontId="43" fillId="0" borderId="0" xfId="0" applyNumberFormat="1" applyFont="1" applyBorder="1"/>
    <xf numFmtId="165" fontId="41" fillId="25" borderId="0" xfId="35" applyNumberFormat="1" applyFont="1" applyFill="1" applyBorder="1"/>
    <xf numFmtId="165" fontId="40" fillId="25" borderId="0" xfId="35" applyFont="1" applyFill="1"/>
    <xf numFmtId="3" fontId="41" fillId="25" borderId="0" xfId="35" applyNumberFormat="1" applyFont="1" applyFill="1" applyBorder="1"/>
    <xf numFmtId="3" fontId="41" fillId="0" borderId="0" xfId="35" applyNumberFormat="1" applyFont="1" applyFill="1" applyBorder="1"/>
    <xf numFmtId="166" fontId="41" fillId="0" borderId="0" xfId="35" applyNumberFormat="1" applyFont="1" applyFill="1" applyBorder="1"/>
    <xf numFmtId="3" fontId="18" fillId="25" borderId="0" xfId="35" applyNumberFormat="1" applyFont="1" applyFill="1" applyBorder="1"/>
    <xf numFmtId="165" fontId="41" fillId="25" borderId="24" xfId="35" applyFont="1" applyFill="1" applyBorder="1"/>
    <xf numFmtId="0" fontId="41" fillId="25" borderId="24" xfId="35" applyNumberFormat="1" applyFont="1" applyFill="1" applyBorder="1"/>
    <xf numFmtId="3" fontId="41" fillId="25" borderId="24" xfId="35" applyNumberFormat="1" applyFont="1" applyFill="1" applyBorder="1"/>
    <xf numFmtId="0" fontId="40" fillId="25" borderId="0" xfId="35" applyNumberFormat="1" applyFont="1" applyFill="1" applyBorder="1" applyAlignment="1">
      <alignment horizontal="center"/>
    </xf>
    <xf numFmtId="0" fontId="3" fillId="25" borderId="0" xfId="0" applyFont="1" applyFill="1" applyBorder="1"/>
    <xf numFmtId="0" fontId="44" fillId="25" borderId="0" xfId="0" applyFont="1" applyFill="1" applyBorder="1"/>
    <xf numFmtId="3" fontId="44" fillId="25" borderId="0" xfId="35" applyNumberFormat="1" applyFont="1" applyFill="1" applyBorder="1" applyAlignment="1"/>
    <xf numFmtId="0" fontId="46" fillId="25" borderId="0" xfId="0" applyFont="1" applyFill="1" applyBorder="1" applyAlignment="1">
      <alignment horizontal="center"/>
    </xf>
    <xf numFmtId="0" fontId="47" fillId="25" borderId="0" xfId="0" applyFont="1" applyFill="1" applyBorder="1"/>
    <xf numFmtId="0" fontId="47" fillId="25" borderId="0" xfId="0" applyFont="1" applyFill="1" applyBorder="1" applyAlignment="1">
      <alignment horizontal="center"/>
    </xf>
    <xf numFmtId="3" fontId="44" fillId="25" borderId="0" xfId="0" applyNumberFormat="1" applyFont="1" applyFill="1" applyBorder="1"/>
    <xf numFmtId="3" fontId="45" fillId="25" borderId="0" xfId="35" applyNumberFormat="1" applyFont="1" applyFill="1" applyBorder="1"/>
    <xf numFmtId="166" fontId="45" fillId="25" borderId="0" xfId="35" applyNumberFormat="1" applyFont="1" applyFill="1" applyBorder="1"/>
    <xf numFmtId="0" fontId="45" fillId="25" borderId="0" xfId="0" applyFont="1" applyFill="1" applyBorder="1"/>
    <xf numFmtId="166" fontId="44" fillId="25" borderId="0" xfId="35" applyNumberFormat="1" applyFont="1" applyFill="1" applyBorder="1"/>
    <xf numFmtId="0" fontId="44" fillId="0" borderId="0" xfId="0" applyFont="1" applyFill="1" applyBorder="1"/>
    <xf numFmtId="3" fontId="45" fillId="25" borderId="0" xfId="0" applyNumberFormat="1" applyFont="1" applyFill="1" applyBorder="1"/>
    <xf numFmtId="0" fontId="45" fillId="25" borderId="0" xfId="0" applyFont="1" applyFill="1" applyBorder="1" applyAlignment="1">
      <alignment horizontal="right"/>
    </xf>
    <xf numFmtId="3" fontId="45" fillId="25" borderId="0" xfId="35" applyNumberFormat="1" applyFont="1" applyFill="1" applyBorder="1" applyAlignment="1"/>
    <xf numFmtId="166" fontId="44" fillId="25" borderId="22" xfId="35" applyNumberFormat="1" applyFont="1" applyFill="1" applyBorder="1"/>
    <xf numFmtId="166" fontId="48" fillId="25" borderId="0" xfId="35" applyNumberFormat="1" applyFont="1" applyFill="1" applyBorder="1"/>
    <xf numFmtId="37" fontId="44" fillId="25" borderId="0" xfId="35" applyNumberFormat="1" applyFont="1" applyFill="1" applyBorder="1" applyAlignment="1"/>
    <xf numFmtId="3" fontId="44" fillId="25" borderId="0" xfId="35" applyNumberFormat="1" applyFont="1" applyFill="1" applyBorder="1" applyAlignment="1">
      <alignment horizontal="right"/>
    </xf>
    <xf numFmtId="3" fontId="44" fillId="25" borderId="22" xfId="35" applyNumberFormat="1" applyFont="1" applyFill="1" applyBorder="1" applyAlignment="1">
      <alignment horizontal="right"/>
    </xf>
    <xf numFmtId="0" fontId="44" fillId="0" borderId="0" xfId="0" applyFont="1"/>
    <xf numFmtId="165" fontId="44" fillId="0" borderId="0" xfId="35" applyFont="1"/>
    <xf numFmtId="168" fontId="44" fillId="0" borderId="0" xfId="0" applyNumberFormat="1" applyFont="1"/>
    <xf numFmtId="0" fontId="44" fillId="0" borderId="0" xfId="0" applyFont="1" applyAlignment="1">
      <alignment horizontal="fill"/>
    </xf>
    <xf numFmtId="168" fontId="44" fillId="25" borderId="0" xfId="0" applyNumberFormat="1" applyFont="1" applyFill="1" applyBorder="1"/>
    <xf numFmtId="0" fontId="44" fillId="0" borderId="0" xfId="0" applyFont="1" applyBorder="1"/>
    <xf numFmtId="166" fontId="45" fillId="25" borderId="24" xfId="35" applyNumberFormat="1" applyFont="1" applyFill="1" applyBorder="1"/>
    <xf numFmtId="3" fontId="9" fillId="0" borderId="40" xfId="0" applyNumberFormat="1" applyFont="1" applyBorder="1"/>
    <xf numFmtId="3" fontId="12" fillId="25" borderId="0" xfId="35" applyNumberFormat="1" applyFont="1" applyFill="1" applyBorder="1" applyAlignment="1"/>
    <xf numFmtId="0" fontId="5" fillId="24" borderId="12" xfId="0" applyFont="1" applyFill="1" applyBorder="1"/>
    <xf numFmtId="0" fontId="5" fillId="24" borderId="13" xfId="0" applyFont="1" applyFill="1" applyBorder="1"/>
    <xf numFmtId="0" fontId="5" fillId="24" borderId="14" xfId="0" applyFont="1" applyFill="1" applyBorder="1"/>
    <xf numFmtId="0" fontId="5" fillId="24" borderId="15" xfId="0" applyFont="1" applyFill="1" applyBorder="1"/>
    <xf numFmtId="0" fontId="5" fillId="24" borderId="16" xfId="0" applyFont="1" applyFill="1" applyBorder="1"/>
    <xf numFmtId="0" fontId="20" fillId="25" borderId="15" xfId="0" applyFont="1" applyFill="1" applyBorder="1"/>
    <xf numFmtId="0" fontId="20" fillId="25" borderId="16" xfId="0" applyFont="1" applyFill="1" applyBorder="1"/>
    <xf numFmtId="0" fontId="44" fillId="25" borderId="16" xfId="0" applyFont="1" applyFill="1" applyBorder="1"/>
    <xf numFmtId="0" fontId="5" fillId="25" borderId="15" xfId="0" applyFont="1" applyFill="1" applyBorder="1"/>
    <xf numFmtId="0" fontId="5" fillId="25" borderId="26" xfId="0" applyFont="1" applyFill="1" applyBorder="1"/>
    <xf numFmtId="0" fontId="3" fillId="25" borderId="24" xfId="0" applyFont="1" applyFill="1" applyBorder="1"/>
    <xf numFmtId="166" fontId="44" fillId="25" borderId="24" xfId="35" applyNumberFormat="1" applyFont="1" applyFill="1" applyBorder="1"/>
    <xf numFmtId="0" fontId="44" fillId="25" borderId="24" xfId="0" applyFont="1" applyFill="1" applyBorder="1"/>
    <xf numFmtId="0" fontId="44" fillId="25" borderId="27" xfId="0" applyFont="1" applyFill="1" applyBorder="1"/>
    <xf numFmtId="0" fontId="5" fillId="24" borderId="17" xfId="0" applyFont="1" applyFill="1" applyBorder="1"/>
    <xf numFmtId="0" fontId="5" fillId="24" borderId="18" xfId="0" applyFont="1" applyFill="1" applyBorder="1"/>
    <xf numFmtId="0" fontId="12" fillId="25" borderId="15" xfId="0" applyFont="1" applyFill="1" applyBorder="1"/>
    <xf numFmtId="165" fontId="5" fillId="25" borderId="0" xfId="35" applyFont="1" applyFill="1" applyBorder="1"/>
    <xf numFmtId="0" fontId="12" fillId="25" borderId="26" xfId="0" applyFont="1" applyFill="1" applyBorder="1"/>
    <xf numFmtId="166" fontId="12" fillId="25" borderId="24" xfId="0" applyNumberFormat="1" applyFont="1" applyFill="1" applyBorder="1"/>
    <xf numFmtId="165" fontId="12" fillId="25" borderId="24" xfId="0" applyNumberFormat="1" applyFont="1" applyFill="1" applyBorder="1"/>
    <xf numFmtId="0" fontId="12" fillId="25" borderId="27" xfId="0" applyFont="1" applyFill="1" applyBorder="1"/>
    <xf numFmtId="0" fontId="12" fillId="24" borderId="12" xfId="0" applyFont="1" applyFill="1" applyBorder="1"/>
    <xf numFmtId="165" fontId="12" fillId="24" borderId="13" xfId="35" applyFont="1" applyFill="1" applyBorder="1"/>
    <xf numFmtId="40" fontId="12" fillId="24" borderId="13" xfId="0" applyNumberFormat="1" applyFont="1" applyFill="1" applyBorder="1"/>
    <xf numFmtId="38" fontId="12" fillId="24" borderId="14" xfId="0" applyNumberFormat="1" applyFont="1" applyFill="1" applyBorder="1"/>
    <xf numFmtId="0" fontId="12" fillId="24" borderId="15" xfId="0" applyFont="1" applyFill="1" applyBorder="1"/>
    <xf numFmtId="40" fontId="12" fillId="24" borderId="16" xfId="0" applyNumberFormat="1" applyFont="1" applyFill="1" applyBorder="1"/>
    <xf numFmtId="166" fontId="9" fillId="24" borderId="16" xfId="35" applyNumberFormat="1" applyFont="1" applyFill="1" applyBorder="1"/>
    <xf numFmtId="0" fontId="9" fillId="24" borderId="15" xfId="0" applyFont="1" applyFill="1" applyBorder="1" applyAlignment="1"/>
    <xf numFmtId="0" fontId="9" fillId="24" borderId="16" xfId="0" applyFont="1" applyFill="1" applyBorder="1" applyAlignment="1"/>
    <xf numFmtId="0" fontId="12" fillId="24" borderId="41" xfId="0" applyFont="1" applyFill="1" applyBorder="1"/>
    <xf numFmtId="166" fontId="9" fillId="24" borderId="42" xfId="35" applyNumberFormat="1" applyFont="1" applyFill="1" applyBorder="1"/>
    <xf numFmtId="0" fontId="9" fillId="25" borderId="43" xfId="0" applyFont="1" applyFill="1" applyBorder="1"/>
    <xf numFmtId="166" fontId="9" fillId="25" borderId="44" xfId="35" applyNumberFormat="1" applyFont="1" applyFill="1" applyBorder="1"/>
    <xf numFmtId="0" fontId="10" fillId="25" borderId="15" xfId="0" applyFont="1" applyFill="1" applyBorder="1"/>
    <xf numFmtId="166" fontId="9" fillId="25" borderId="16" xfId="35" applyNumberFormat="1" applyFont="1" applyFill="1" applyBorder="1"/>
    <xf numFmtId="0" fontId="11" fillId="25" borderId="15" xfId="0" applyFont="1" applyFill="1" applyBorder="1"/>
    <xf numFmtId="0" fontId="9" fillId="25" borderId="15" xfId="0" applyFont="1" applyFill="1" applyBorder="1"/>
    <xf numFmtId="164" fontId="12" fillId="25" borderId="16" xfId="35" applyNumberFormat="1" applyFont="1" applyFill="1" applyBorder="1" applyAlignment="1">
      <alignment horizontal="right"/>
    </xf>
    <xf numFmtId="166" fontId="12" fillId="25" borderId="16" xfId="0" applyNumberFormat="1" applyFont="1" applyFill="1" applyBorder="1" applyAlignment="1">
      <alignment horizontal="right"/>
    </xf>
    <xf numFmtId="0" fontId="9" fillId="25" borderId="41" xfId="0" applyFont="1" applyFill="1" applyBorder="1"/>
    <xf numFmtId="166" fontId="9" fillId="25" borderId="45" xfId="35" applyNumberFormat="1" applyFont="1" applyFill="1" applyBorder="1"/>
    <xf numFmtId="0" fontId="9" fillId="25" borderId="43" xfId="0" applyFont="1" applyFill="1" applyBorder="1" applyAlignment="1">
      <alignment horizontal="right"/>
    </xf>
    <xf numFmtId="0" fontId="9" fillId="25" borderId="15" xfId="0" applyFont="1" applyFill="1" applyBorder="1" applyAlignment="1">
      <alignment horizontal="right"/>
    </xf>
    <xf numFmtId="166" fontId="12" fillId="25" borderId="16" xfId="35" applyNumberFormat="1" applyFont="1" applyFill="1" applyBorder="1"/>
    <xf numFmtId="0" fontId="12" fillId="25" borderId="15" xfId="0" applyFont="1" applyFill="1" applyBorder="1" applyAlignment="1">
      <alignment horizontal="left"/>
    </xf>
    <xf numFmtId="166" fontId="9" fillId="25" borderId="42" xfId="35" applyNumberFormat="1" applyFont="1" applyFill="1" applyBorder="1"/>
    <xf numFmtId="0" fontId="9" fillId="25" borderId="46" xfId="0" applyFont="1" applyFill="1" applyBorder="1" applyAlignment="1">
      <alignment horizontal="left"/>
    </xf>
    <xf numFmtId="164" fontId="12" fillId="25" borderId="16" xfId="35" applyNumberFormat="1" applyFont="1" applyFill="1" applyBorder="1"/>
    <xf numFmtId="165" fontId="9" fillId="24" borderId="39" xfId="35" applyFont="1" applyFill="1" applyBorder="1"/>
    <xf numFmtId="40" fontId="9" fillId="24" borderId="39" xfId="0" applyNumberFormat="1" applyFont="1" applyFill="1" applyBorder="1"/>
    <xf numFmtId="38" fontId="9" fillId="24" borderId="39" xfId="0" applyNumberFormat="1" applyFont="1" applyFill="1" applyBorder="1"/>
    <xf numFmtId="38" fontId="9" fillId="24" borderId="47" xfId="0" applyNumberFormat="1" applyFont="1" applyFill="1" applyBorder="1"/>
    <xf numFmtId="0" fontId="45" fillId="25" borderId="0" xfId="0" applyFont="1" applyFill="1" applyBorder="1" applyAlignment="1">
      <alignment horizontal="center"/>
    </xf>
    <xf numFmtId="0" fontId="45" fillId="25" borderId="0" xfId="0" applyFont="1" applyFill="1" applyBorder="1" applyAlignment="1">
      <alignment horizontal="left"/>
    </xf>
    <xf numFmtId="0" fontId="45" fillId="25" borderId="22" xfId="0" applyFont="1" applyFill="1" applyBorder="1" applyAlignment="1">
      <alignment horizontal="center"/>
    </xf>
    <xf numFmtId="0" fontId="9" fillId="24" borderId="48" xfId="0" applyFont="1" applyFill="1" applyBorder="1" applyAlignment="1">
      <alignment horizontal="left" vertical="center"/>
    </xf>
    <xf numFmtId="0" fontId="9" fillId="25" borderId="22" xfId="0" applyFont="1" applyFill="1" applyBorder="1" applyAlignment="1">
      <alignment horizontal="center"/>
    </xf>
    <xf numFmtId="37" fontId="44" fillId="25" borderId="22" xfId="35" applyNumberFormat="1" applyFont="1" applyFill="1" applyBorder="1" applyAlignment="1"/>
    <xf numFmtId="0" fontId="5" fillId="25" borderId="0" xfId="0" applyFont="1" applyFill="1"/>
    <xf numFmtId="168" fontId="0" fillId="25" borderId="0" xfId="0" applyNumberFormat="1" applyFill="1" applyBorder="1"/>
    <xf numFmtId="165" fontId="49" fillId="25" borderId="0" xfId="35" applyFont="1" applyFill="1" applyBorder="1"/>
    <xf numFmtId="0" fontId="9" fillId="25" borderId="43" xfId="0" applyFont="1" applyFill="1" applyBorder="1" applyAlignment="1">
      <alignment horizontal="left"/>
    </xf>
    <xf numFmtId="166" fontId="9" fillId="25" borderId="9" xfId="35" applyNumberFormat="1" applyFont="1" applyFill="1" applyBorder="1"/>
    <xf numFmtId="166" fontId="44" fillId="25" borderId="22" xfId="0" applyNumberFormat="1" applyFont="1" applyFill="1" applyBorder="1"/>
    <xf numFmtId="166" fontId="12" fillId="26" borderId="0" xfId="35" applyNumberFormat="1" applyFont="1" applyFill="1" applyBorder="1" applyAlignment="1">
      <alignment horizontal="right"/>
    </xf>
    <xf numFmtId="40" fontId="9" fillId="26" borderId="10" xfId="0" applyNumberFormat="1" applyFont="1" applyFill="1" applyBorder="1"/>
    <xf numFmtId="166" fontId="12" fillId="26" borderId="0" xfId="35" applyNumberFormat="1" applyFont="1" applyFill="1" applyBorder="1"/>
    <xf numFmtId="3" fontId="9" fillId="25" borderId="0" xfId="0" applyNumberFormat="1" applyFont="1" applyFill="1" applyBorder="1" applyAlignment="1">
      <alignment horizontal="center"/>
    </xf>
    <xf numFmtId="0" fontId="9" fillId="25" borderId="0" xfId="0" applyFont="1" applyFill="1" applyBorder="1" applyAlignment="1"/>
    <xf numFmtId="3" fontId="12" fillId="25" borderId="0" xfId="0" applyNumberFormat="1" applyFont="1" applyFill="1" applyBorder="1" applyAlignment="1">
      <alignment horizontal="center"/>
    </xf>
    <xf numFmtId="3" fontId="44" fillId="26" borderId="0" xfId="35" applyNumberFormat="1" applyFont="1" applyFill="1" applyBorder="1" applyAlignment="1"/>
    <xf numFmtId="3" fontId="44" fillId="26" borderId="22" xfId="35" applyNumberFormat="1" applyFont="1" applyFill="1" applyBorder="1" applyAlignment="1"/>
    <xf numFmtId="40" fontId="9" fillId="26" borderId="0" xfId="0" applyNumberFormat="1" applyFont="1" applyFill="1" applyBorder="1"/>
    <xf numFmtId="40" fontId="10" fillId="25" borderId="0" xfId="0" applyNumberFormat="1" applyFont="1" applyFill="1" applyBorder="1" applyAlignment="1">
      <alignment horizontal="center"/>
    </xf>
    <xf numFmtId="166" fontId="12" fillId="26" borderId="22" xfId="35" applyNumberFormat="1" applyFont="1" applyFill="1" applyBorder="1"/>
    <xf numFmtId="0" fontId="12" fillId="26" borderId="19" xfId="35" applyNumberFormat="1" applyFont="1" applyFill="1" applyBorder="1"/>
    <xf numFmtId="164" fontId="12" fillId="26" borderId="0" xfId="35" applyNumberFormat="1" applyFont="1" applyFill="1" applyBorder="1" applyAlignment="1">
      <alignment horizontal="right"/>
    </xf>
    <xf numFmtId="165" fontId="8" fillId="0" borderId="0" xfId="35" applyFont="1" applyFill="1" applyBorder="1" applyAlignment="1">
      <alignment horizontal="left"/>
    </xf>
    <xf numFmtId="37" fontId="12" fillId="25" borderId="0" xfId="35" applyNumberFormat="1" applyFont="1" applyFill="1" applyBorder="1" applyAlignment="1">
      <alignment horizontal="center"/>
    </xf>
    <xf numFmtId="170" fontId="9" fillId="25" borderId="0" xfId="0" applyNumberFormat="1" applyFont="1" applyFill="1" applyBorder="1"/>
    <xf numFmtId="165" fontId="8" fillId="25" borderId="0" xfId="35" applyFont="1" applyFill="1" applyBorder="1"/>
    <xf numFmtId="0" fontId="45" fillId="25" borderId="46" xfId="0" applyFont="1" applyFill="1" applyBorder="1" applyAlignment="1">
      <alignment horizontal="left"/>
    </xf>
    <xf numFmtId="0" fontId="47" fillId="25" borderId="15" xfId="0" applyFont="1" applyFill="1" applyBorder="1"/>
    <xf numFmtId="0" fontId="48" fillId="25" borderId="15" xfId="0" applyFont="1" applyFill="1" applyBorder="1" applyAlignment="1"/>
    <xf numFmtId="0" fontId="48" fillId="25" borderId="15" xfId="0" applyFont="1" applyFill="1" applyBorder="1"/>
    <xf numFmtId="0" fontId="45" fillId="25" borderId="41" xfId="0" applyFont="1" applyFill="1" applyBorder="1" applyAlignment="1">
      <alignment horizontal="left"/>
    </xf>
    <xf numFmtId="0" fontId="9" fillId="25" borderId="26" xfId="0" applyFont="1" applyFill="1" applyBorder="1"/>
    <xf numFmtId="40" fontId="9" fillId="25" borderId="24" xfId="0" applyNumberFormat="1" applyFont="1" applyFill="1" applyBorder="1"/>
    <xf numFmtId="166" fontId="9" fillId="25" borderId="27" xfId="35" applyNumberFormat="1" applyFont="1" applyFill="1" applyBorder="1" applyAlignment="1">
      <alignment horizontal="right"/>
    </xf>
    <xf numFmtId="40" fontId="10" fillId="25" borderId="16" xfId="0" applyNumberFormat="1" applyFont="1" applyFill="1" applyBorder="1" applyAlignment="1">
      <alignment horizontal="center"/>
    </xf>
    <xf numFmtId="0" fontId="5" fillId="26" borderId="0" xfId="0" applyFont="1" applyFill="1"/>
    <xf numFmtId="165" fontId="44" fillId="0" borderId="0" xfId="35" applyFont="1" applyFill="1"/>
    <xf numFmtId="166" fontId="9" fillId="0" borderId="42" xfId="35" applyNumberFormat="1" applyFont="1" applyFill="1" applyBorder="1"/>
    <xf numFmtId="37" fontId="5" fillId="25" borderId="0" xfId="0" applyNumberFormat="1" applyFont="1" applyFill="1" applyBorder="1"/>
    <xf numFmtId="3" fontId="12" fillId="0" borderId="0" xfId="0" applyNumberFormat="1" applyFont="1" applyFill="1" applyBorder="1"/>
    <xf numFmtId="3" fontId="9" fillId="0" borderId="0" xfId="35" applyNumberFormat="1" applyFont="1" applyFill="1" applyBorder="1" applyAlignment="1"/>
    <xf numFmtId="3" fontId="44" fillId="0" borderId="22" xfId="35" applyNumberFormat="1" applyFont="1" applyFill="1" applyBorder="1" applyAlignment="1"/>
    <xf numFmtId="0" fontId="12" fillId="24" borderId="41" xfId="35" applyNumberFormat="1" applyFont="1" applyFill="1" applyBorder="1"/>
    <xf numFmtId="0" fontId="12" fillId="24" borderId="10" xfId="35" applyNumberFormat="1" applyFont="1" applyFill="1" applyBorder="1"/>
    <xf numFmtId="0" fontId="12" fillId="24" borderId="42" xfId="35" applyNumberFormat="1" applyFont="1" applyFill="1" applyBorder="1"/>
    <xf numFmtId="3" fontId="9" fillId="25" borderId="40" xfId="35" applyNumberFormat="1" applyFont="1" applyFill="1" applyBorder="1" applyAlignment="1"/>
    <xf numFmtId="37" fontId="12" fillId="26" borderId="0" xfId="35" applyNumberFormat="1" applyFont="1" applyFill="1" applyBorder="1"/>
    <xf numFmtId="165" fontId="12" fillId="26" borderId="0" xfId="35" applyFont="1" applyFill="1" applyBorder="1"/>
    <xf numFmtId="165" fontId="12" fillId="25" borderId="0" xfId="35" applyFont="1" applyFill="1" applyBorder="1" applyAlignment="1"/>
    <xf numFmtId="0" fontId="5" fillId="26" borderId="0" xfId="0" applyFont="1" applyFill="1" applyBorder="1"/>
    <xf numFmtId="37" fontId="12" fillId="26" borderId="22" xfId="35" applyNumberFormat="1" applyFont="1" applyFill="1" applyBorder="1"/>
    <xf numFmtId="0" fontId="41" fillId="25" borderId="0" xfId="35" applyNumberFormat="1" applyFont="1" applyFill="1" applyBorder="1" applyAlignment="1"/>
    <xf numFmtId="0" fontId="42" fillId="25" borderId="0" xfId="35" applyNumberFormat="1" applyFont="1" applyFill="1" applyBorder="1" applyAlignment="1"/>
    <xf numFmtId="166" fontId="41" fillId="25" borderId="0" xfId="35" applyNumberFormat="1" applyFont="1" applyFill="1" applyBorder="1" applyAlignment="1"/>
    <xf numFmtId="165" fontId="41" fillId="25" borderId="0" xfId="35" applyFont="1" applyFill="1" applyBorder="1" applyAlignment="1"/>
    <xf numFmtId="3" fontId="12" fillId="26" borderId="0" xfId="35" applyNumberFormat="1" applyFont="1" applyFill="1" applyBorder="1"/>
    <xf numFmtId="0" fontId="9" fillId="25" borderId="33" xfId="35" applyNumberFormat="1" applyFont="1" applyFill="1" applyBorder="1" applyAlignment="1">
      <alignment horizontal="center" vertical="center"/>
    </xf>
    <xf numFmtId="0" fontId="9" fillId="25" borderId="10" xfId="35" applyNumberFormat="1" applyFont="1" applyFill="1" applyBorder="1" applyAlignment="1">
      <alignment horizontal="center" vertical="center"/>
    </xf>
    <xf numFmtId="3" fontId="12" fillId="26" borderId="0" xfId="0" applyNumberFormat="1" applyFont="1" applyFill="1" applyBorder="1"/>
    <xf numFmtId="3" fontId="44" fillId="26" borderId="0" xfId="0" applyNumberFormat="1" applyFont="1" applyFill="1" applyBorder="1"/>
    <xf numFmtId="0" fontId="44" fillId="26" borderId="0" xfId="0" applyFont="1" applyFill="1" applyBorder="1"/>
    <xf numFmtId="37" fontId="44" fillId="26" borderId="0" xfId="35" applyNumberFormat="1" applyFont="1" applyFill="1" applyBorder="1" applyAlignment="1"/>
    <xf numFmtId="166" fontId="44" fillId="26" borderId="22" xfId="35" applyNumberFormat="1" applyFont="1" applyFill="1" applyBorder="1"/>
    <xf numFmtId="3" fontId="12" fillId="26" borderId="0" xfId="0" applyNumberFormat="1" applyFont="1" applyFill="1" applyBorder="1" applyAlignment="1">
      <alignment horizontal="right"/>
    </xf>
    <xf numFmtId="4" fontId="3" fillId="25" borderId="0" xfId="0" applyNumberFormat="1" applyFont="1" applyFill="1" applyBorder="1"/>
    <xf numFmtId="3" fontId="12" fillId="26" borderId="20" xfId="35" applyNumberFormat="1" applyFont="1" applyFill="1" applyBorder="1"/>
    <xf numFmtId="0" fontId="12" fillId="24" borderId="32" xfId="35" applyNumberFormat="1" applyFont="1" applyFill="1" applyBorder="1"/>
    <xf numFmtId="0" fontId="12" fillId="24" borderId="33" xfId="35" applyNumberFormat="1" applyFont="1" applyFill="1" applyBorder="1"/>
    <xf numFmtId="0" fontId="12" fillId="24" borderId="34" xfId="35" applyNumberFormat="1" applyFont="1" applyFill="1" applyBorder="1"/>
    <xf numFmtId="0" fontId="12" fillId="24" borderId="19" xfId="35" applyNumberFormat="1" applyFont="1" applyFill="1" applyBorder="1"/>
    <xf numFmtId="0" fontId="12" fillId="24" borderId="20" xfId="35" applyNumberFormat="1" applyFont="1" applyFill="1" applyBorder="1"/>
    <xf numFmtId="0" fontId="12" fillId="25" borderId="20" xfId="35" applyNumberFormat="1" applyFont="1" applyFill="1" applyBorder="1"/>
    <xf numFmtId="166" fontId="12" fillId="25" borderId="20" xfId="35" applyNumberFormat="1" applyFont="1" applyFill="1" applyBorder="1"/>
    <xf numFmtId="165" fontId="9" fillId="0" borderId="0" xfId="35" applyFont="1" applyBorder="1" applyAlignment="1">
      <alignment horizontal="left"/>
    </xf>
    <xf numFmtId="165" fontId="12" fillId="0" borderId="0" xfId="35" applyFont="1" applyBorder="1" applyAlignment="1">
      <alignment horizontal="left"/>
    </xf>
    <xf numFmtId="0" fontId="12" fillId="25" borderId="20" xfId="0" applyFont="1" applyFill="1" applyBorder="1"/>
    <xf numFmtId="165" fontId="12" fillId="25" borderId="20" xfId="35" applyFont="1" applyFill="1" applyBorder="1" applyAlignment="1"/>
    <xf numFmtId="165" fontId="12" fillId="25" borderId="20" xfId="35" applyFont="1" applyFill="1" applyBorder="1"/>
    <xf numFmtId="165" fontId="12" fillId="25" borderId="51" xfId="35" applyFont="1" applyFill="1" applyBorder="1"/>
    <xf numFmtId="165" fontId="12" fillId="25" borderId="52" xfId="35" applyFont="1" applyFill="1" applyBorder="1"/>
    <xf numFmtId="0" fontId="9" fillId="25" borderId="22" xfId="0" applyFont="1" applyFill="1" applyBorder="1"/>
    <xf numFmtId="0" fontId="12" fillId="25" borderId="22" xfId="0" applyFont="1" applyFill="1" applyBorder="1"/>
    <xf numFmtId="37" fontId="9" fillId="25" borderId="22" xfId="35" applyNumberFormat="1" applyFont="1" applyFill="1" applyBorder="1"/>
    <xf numFmtId="165" fontId="12" fillId="25" borderId="23" xfId="35" applyFont="1" applyFill="1" applyBorder="1"/>
    <xf numFmtId="0" fontId="12" fillId="25" borderId="21" xfId="35" applyNumberFormat="1" applyFont="1" applyFill="1" applyBorder="1"/>
    <xf numFmtId="0" fontId="12" fillId="25" borderId="23" xfId="35" applyNumberFormat="1" applyFont="1" applyFill="1" applyBorder="1"/>
    <xf numFmtId="0" fontId="12" fillId="24" borderId="21" xfId="35" applyNumberFormat="1" applyFont="1" applyFill="1" applyBorder="1"/>
    <xf numFmtId="0" fontId="12" fillId="24" borderId="22" xfId="35" applyNumberFormat="1" applyFont="1" applyFill="1" applyBorder="1"/>
    <xf numFmtId="0" fontId="12" fillId="24" borderId="23" xfId="35" applyNumberFormat="1" applyFont="1" applyFill="1" applyBorder="1"/>
    <xf numFmtId="40" fontId="9" fillId="26" borderId="24" xfId="0" applyNumberFormat="1" applyFont="1" applyFill="1" applyBorder="1"/>
    <xf numFmtId="0" fontId="12" fillId="26" borderId="0" xfId="35" applyNumberFormat="1" applyFont="1" applyFill="1" applyBorder="1"/>
    <xf numFmtId="166" fontId="9" fillId="26" borderId="0" xfId="35" applyNumberFormat="1" applyFont="1" applyFill="1" applyBorder="1"/>
    <xf numFmtId="164" fontId="12" fillId="26" borderId="0" xfId="35" applyNumberFormat="1" applyFont="1" applyFill="1" applyBorder="1"/>
    <xf numFmtId="166" fontId="9" fillId="26" borderId="24" xfId="35" applyNumberFormat="1" applyFont="1" applyFill="1" applyBorder="1"/>
    <xf numFmtId="165" fontId="9" fillId="26" borderId="0" xfId="35" applyFont="1" applyFill="1" applyBorder="1" applyAlignment="1">
      <alignment horizontal="center"/>
    </xf>
    <xf numFmtId="165" fontId="9" fillId="26" borderId="0" xfId="35" applyFont="1" applyFill="1" applyBorder="1"/>
    <xf numFmtId="164" fontId="9" fillId="26" borderId="0" xfId="35" applyNumberFormat="1" applyFont="1" applyFill="1" applyBorder="1"/>
    <xf numFmtId="165" fontId="9" fillId="26" borderId="0" xfId="35" applyNumberFormat="1" applyFont="1" applyFill="1" applyBorder="1"/>
    <xf numFmtId="168" fontId="0" fillId="26" borderId="0" xfId="0" applyNumberFormat="1" applyFill="1" applyBorder="1"/>
    <xf numFmtId="165" fontId="12" fillId="26" borderId="0" xfId="35" applyNumberFormat="1" applyFont="1" applyFill="1" applyBorder="1"/>
    <xf numFmtId="0" fontId="9" fillId="26" borderId="33" xfId="35" applyNumberFormat="1" applyFont="1" applyFill="1" applyBorder="1" applyAlignment="1">
      <alignment horizontal="center" vertical="center"/>
    </xf>
    <xf numFmtId="0" fontId="9" fillId="26" borderId="34" xfId="35" applyNumberFormat="1" applyFont="1" applyFill="1" applyBorder="1" applyAlignment="1">
      <alignment horizontal="center" vertical="center"/>
    </xf>
    <xf numFmtId="0" fontId="9" fillId="26" borderId="10" xfId="35" applyNumberFormat="1" applyFont="1" applyFill="1" applyBorder="1" applyAlignment="1">
      <alignment horizontal="center" vertical="center"/>
    </xf>
    <xf numFmtId="0" fontId="9" fillId="26" borderId="36" xfId="35" applyNumberFormat="1" applyFont="1" applyFill="1" applyBorder="1" applyAlignment="1">
      <alignment horizontal="center" vertical="center"/>
    </xf>
    <xf numFmtId="3" fontId="12" fillId="26" borderId="22" xfId="35" applyNumberFormat="1" applyFont="1" applyFill="1" applyBorder="1"/>
    <xf numFmtId="3" fontId="9" fillId="26" borderId="25" xfId="35" applyNumberFormat="1" applyFont="1" applyFill="1" applyBorder="1"/>
    <xf numFmtId="3" fontId="9" fillId="26" borderId="38" xfId="35" applyNumberFormat="1" applyFont="1" applyFill="1" applyBorder="1"/>
    <xf numFmtId="3" fontId="12" fillId="26" borderId="23" xfId="35" applyNumberFormat="1" applyFont="1" applyFill="1" applyBorder="1"/>
    <xf numFmtId="0" fontId="12" fillId="26" borderId="0" xfId="0" applyFont="1" applyFill="1" applyBorder="1" applyAlignment="1">
      <alignment horizontal="left"/>
    </xf>
    <xf numFmtId="165" fontId="12" fillId="26" borderId="0" xfId="35" applyFont="1" applyFill="1" applyBorder="1" applyAlignment="1">
      <alignment horizontal="left"/>
    </xf>
    <xf numFmtId="165" fontId="12" fillId="26" borderId="0" xfId="0" applyNumberFormat="1" applyFont="1" applyFill="1" applyBorder="1"/>
    <xf numFmtId="0" fontId="12" fillId="26" borderId="0" xfId="0" applyFont="1" applyFill="1" applyBorder="1"/>
    <xf numFmtId="0" fontId="9" fillId="26" borderId="29" xfId="0" applyFont="1" applyFill="1" applyBorder="1" applyAlignment="1">
      <alignment horizontal="center" vertical="center" wrapText="1"/>
    </xf>
    <xf numFmtId="0" fontId="9" fillId="26" borderId="29" xfId="0" applyNumberFormat="1" applyFont="1" applyFill="1" applyBorder="1" applyAlignment="1">
      <alignment horizontal="center" vertical="center" wrapText="1"/>
    </xf>
    <xf numFmtId="0" fontId="9" fillId="26" borderId="30" xfId="0" applyFont="1" applyFill="1" applyBorder="1" applyAlignment="1">
      <alignment horizontal="center" vertical="center" wrapText="1"/>
    </xf>
    <xf numFmtId="165" fontId="12" fillId="26" borderId="9" xfId="35" applyFont="1" applyFill="1" applyBorder="1"/>
    <xf numFmtId="0" fontId="9" fillId="26" borderId="9" xfId="0" applyFont="1" applyFill="1" applyBorder="1" applyAlignment="1">
      <alignment horizontal="center" vertical="center" wrapText="1"/>
    </xf>
    <xf numFmtId="37" fontId="9" fillId="26" borderId="25" xfId="0" applyNumberFormat="1" applyFont="1" applyFill="1" applyBorder="1"/>
    <xf numFmtId="3" fontId="9" fillId="26" borderId="24" xfId="35" applyNumberFormat="1" applyFont="1" applyFill="1" applyBorder="1"/>
    <xf numFmtId="3" fontId="9" fillId="26" borderId="24" xfId="0" applyNumberFormat="1" applyFont="1" applyFill="1" applyBorder="1"/>
    <xf numFmtId="0" fontId="9" fillId="26" borderId="0" xfId="0" applyNumberFormat="1" applyFont="1" applyFill="1" applyBorder="1" applyAlignment="1">
      <alignment horizontal="center" vertical="center" wrapText="1"/>
    </xf>
    <xf numFmtId="0" fontId="9" fillId="26" borderId="0" xfId="0" applyFont="1" applyFill="1" applyBorder="1" applyAlignment="1">
      <alignment horizontal="center" vertical="center" wrapText="1"/>
    </xf>
    <xf numFmtId="165" fontId="9" fillId="26" borderId="0" xfId="35" applyFont="1" applyFill="1" applyBorder="1" applyAlignment="1">
      <alignment horizontal="center" vertical="center" wrapText="1"/>
    </xf>
    <xf numFmtId="37" fontId="9" fillId="26" borderId="0" xfId="0" applyNumberFormat="1" applyFont="1" applyFill="1" applyBorder="1"/>
    <xf numFmtId="3" fontId="9" fillId="26" borderId="0" xfId="0" applyNumberFormat="1" applyFont="1" applyFill="1" applyBorder="1"/>
    <xf numFmtId="37" fontId="12" fillId="26" borderId="0" xfId="0" applyNumberFormat="1" applyFont="1" applyFill="1" applyBorder="1"/>
    <xf numFmtId="4" fontId="12" fillId="26" borderId="0" xfId="0" applyNumberFormat="1" applyFont="1" applyFill="1" applyBorder="1"/>
    <xf numFmtId="49" fontId="19" fillId="26" borderId="0" xfId="0" applyNumberFormat="1" applyFont="1" applyFill="1" applyBorder="1"/>
    <xf numFmtId="165" fontId="9" fillId="26" borderId="0" xfId="35" applyFont="1" applyFill="1" applyBorder="1" applyAlignment="1">
      <alignment horizontal="right"/>
    </xf>
    <xf numFmtId="37" fontId="9" fillId="26" borderId="24" xfId="35" applyNumberFormat="1" applyFont="1" applyFill="1" applyBorder="1"/>
    <xf numFmtId="37" fontId="9" fillId="26" borderId="0" xfId="35" applyNumberFormat="1" applyFont="1" applyFill="1" applyBorder="1"/>
    <xf numFmtId="165" fontId="12" fillId="26" borderId="0" xfId="35" applyFont="1" applyFill="1" applyBorder="1" applyAlignment="1">
      <alignment horizontal="right"/>
    </xf>
    <xf numFmtId="37" fontId="9" fillId="26" borderId="25" xfId="35" applyNumberFormat="1" applyFont="1" applyFill="1" applyBorder="1"/>
    <xf numFmtId="165" fontId="9" fillId="26" borderId="24" xfId="35" applyFont="1" applyFill="1" applyBorder="1" applyAlignment="1">
      <alignment horizontal="right"/>
    </xf>
    <xf numFmtId="3" fontId="12" fillId="26" borderId="24" xfId="0" applyNumberFormat="1" applyFont="1" applyFill="1" applyBorder="1"/>
    <xf numFmtId="165" fontId="9" fillId="26" borderId="0" xfId="35" applyFont="1" applyFill="1" applyBorder="1" applyAlignment="1">
      <alignment horizontal="left"/>
    </xf>
    <xf numFmtId="165" fontId="12" fillId="26" borderId="0" xfId="35" applyFont="1" applyFill="1"/>
    <xf numFmtId="166" fontId="9" fillId="26" borderId="10" xfId="35" applyNumberFormat="1" applyFont="1" applyFill="1" applyBorder="1"/>
    <xf numFmtId="40" fontId="9" fillId="26" borderId="9" xfId="0" applyNumberFormat="1" applyFont="1" applyFill="1" applyBorder="1"/>
    <xf numFmtId="40" fontId="12" fillId="26" borderId="0" xfId="0" applyNumberFormat="1" applyFont="1" applyFill="1" applyBorder="1"/>
    <xf numFmtId="166" fontId="12" fillId="26" borderId="0" xfId="0" applyNumberFormat="1" applyFont="1" applyFill="1" applyBorder="1" applyAlignment="1">
      <alignment horizontal="right"/>
    </xf>
    <xf numFmtId="3" fontId="44" fillId="26" borderId="22" xfId="35" applyNumberFormat="1" applyFont="1" applyFill="1" applyBorder="1" applyAlignment="1">
      <alignment horizontal="right"/>
    </xf>
    <xf numFmtId="166" fontId="9" fillId="0" borderId="25" xfId="35" applyNumberFormat="1" applyFont="1" applyFill="1" applyBorder="1"/>
    <xf numFmtId="166" fontId="12" fillId="0" borderId="22" xfId="35" applyNumberFormat="1" applyFont="1" applyFill="1" applyBorder="1"/>
    <xf numFmtId="0" fontId="9" fillId="24" borderId="0" xfId="35" applyNumberFormat="1" applyFont="1" applyFill="1" applyBorder="1" applyAlignment="1">
      <alignment horizontal="center"/>
    </xf>
    <xf numFmtId="0" fontId="9" fillId="24" borderId="16" xfId="35" applyNumberFormat="1" applyFont="1" applyFill="1" applyBorder="1" applyAlignment="1">
      <alignment horizontal="center"/>
    </xf>
    <xf numFmtId="0" fontId="9" fillId="24" borderId="15" xfId="0" applyFont="1" applyFill="1" applyBorder="1" applyAlignment="1">
      <alignment horizontal="center"/>
    </xf>
    <xf numFmtId="0" fontId="9" fillId="24" borderId="0" xfId="0" applyFont="1" applyFill="1" applyBorder="1" applyAlignment="1">
      <alignment horizontal="center"/>
    </xf>
    <xf numFmtId="0" fontId="9" fillId="24" borderId="16" xfId="0" applyFont="1" applyFill="1" applyBorder="1" applyAlignment="1">
      <alignment horizontal="center"/>
    </xf>
    <xf numFmtId="0" fontId="4" fillId="24" borderId="49" xfId="0" applyFont="1" applyFill="1" applyBorder="1" applyAlignment="1">
      <alignment horizontal="center"/>
    </xf>
    <xf numFmtId="0" fontId="4" fillId="24" borderId="31" xfId="0" applyFont="1" applyFill="1" applyBorder="1" applyAlignment="1">
      <alignment horizontal="center"/>
    </xf>
    <xf numFmtId="0" fontId="4" fillId="24" borderId="50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0" fontId="9" fillId="26" borderId="33" xfId="35" applyNumberFormat="1" applyFont="1" applyFill="1" applyBorder="1" applyAlignment="1">
      <alignment horizontal="center" vertical="center"/>
    </xf>
    <xf numFmtId="0" fontId="9" fillId="26" borderId="10" xfId="35" applyNumberFormat="1" applyFont="1" applyFill="1" applyBorder="1" applyAlignment="1">
      <alignment horizontal="center" vertical="center"/>
    </xf>
    <xf numFmtId="0" fontId="9" fillId="25" borderId="33" xfId="35" applyNumberFormat="1" applyFont="1" applyFill="1" applyBorder="1" applyAlignment="1">
      <alignment horizontal="center" vertical="center"/>
    </xf>
    <xf numFmtId="0" fontId="9" fillId="25" borderId="10" xfId="35" applyNumberFormat="1" applyFont="1" applyFill="1" applyBorder="1" applyAlignment="1">
      <alignment horizontal="center" vertical="center"/>
    </xf>
    <xf numFmtId="0" fontId="9" fillId="24" borderId="20" xfId="35" applyNumberFormat="1" applyFont="1" applyFill="1" applyBorder="1" applyAlignment="1">
      <alignment horizontal="center"/>
    </xf>
  </cellXfs>
  <cellStyles count="68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Comma 2" xfId="23"/>
    <cellStyle name="Comma 4" xfId="24"/>
    <cellStyle name="Encabezado 4" xfId="25" builtinId="19" customBuiltin="1"/>
    <cellStyle name="Énfasis1" xfId="26" builtinId="29" customBuiltin="1"/>
    <cellStyle name="Énfasis2" xfId="27" builtinId="33" customBuiltin="1"/>
    <cellStyle name="Énfasis3" xfId="28" builtinId="37" customBuiltin="1"/>
    <cellStyle name="Énfasis4" xfId="29" builtinId="41" customBuiltin="1"/>
    <cellStyle name="Énfasis5" xfId="30" builtinId="45" customBuiltin="1"/>
    <cellStyle name="Énfasis6" xfId="31" builtinId="49" customBuiltin="1"/>
    <cellStyle name="Entrada" xfId="32" builtinId="20" customBuiltin="1"/>
    <cellStyle name="Euro" xfId="33"/>
    <cellStyle name="Incorrecto" xfId="34" builtinId="27" customBuiltin="1"/>
    <cellStyle name="Millares" xfId="35" builtinId="3"/>
    <cellStyle name="Millares 10" xfId="60"/>
    <cellStyle name="Millares 11" xfId="62"/>
    <cellStyle name="Millares 12" xfId="63"/>
    <cellStyle name="Millares 13" xfId="64"/>
    <cellStyle name="Millares 14" xfId="65"/>
    <cellStyle name="Millares 15" xfId="66"/>
    <cellStyle name="Millares 16" xfId="67"/>
    <cellStyle name="Millares 2" xfId="36"/>
    <cellStyle name="Millares 2 2" xfId="56"/>
    <cellStyle name="Millares 2 3" xfId="58"/>
    <cellStyle name="Millares 3" xfId="49"/>
    <cellStyle name="Millares 3 2" xfId="61"/>
    <cellStyle name="Millares 4" xfId="51"/>
    <cellStyle name="Millares 5" xfId="52"/>
    <cellStyle name="Millares 6" xfId="53"/>
    <cellStyle name="Millares 7" xfId="54"/>
    <cellStyle name="Millares 8" xfId="55"/>
    <cellStyle name="Millares 9" xfId="57"/>
    <cellStyle name="Neutral" xfId="37" builtinId="28" customBuiltin="1"/>
    <cellStyle name="Normal" xfId="0" builtinId="0"/>
    <cellStyle name="Normal 2" xfId="38"/>
    <cellStyle name="Normal 2 2" xfId="50"/>
    <cellStyle name="Notas" xfId="39" builtinId="10" customBuiltin="1"/>
    <cellStyle name="Percent 2" xfId="40"/>
    <cellStyle name="Percent 3" xfId="41"/>
    <cellStyle name="Porcentual 2" xfId="59"/>
    <cellStyle name="Salida" xfId="42" builtinId="21" customBuiltin="1"/>
    <cellStyle name="Texto de advertencia" xfId="43" builtinId="11" customBuiltin="1"/>
    <cellStyle name="Texto explicativo" xfId="44" builtinId="53" customBuiltin="1"/>
    <cellStyle name="Título" xfId="45" builtinId="15" customBuiltin="1"/>
    <cellStyle name="Título 2" xfId="46" builtinId="17" customBuiltin="1"/>
    <cellStyle name="Título 3" xfId="47" builtinId="18" customBuiltin="1"/>
    <cellStyle name="Total" xfId="4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1</xdr:row>
      <xdr:rowOff>180975</xdr:rowOff>
    </xdr:from>
    <xdr:to>
      <xdr:col>4</xdr:col>
      <xdr:colOff>990600</xdr:colOff>
      <xdr:row>6</xdr:row>
      <xdr:rowOff>133350</xdr:rowOff>
    </xdr:to>
    <xdr:pic>
      <xdr:nvPicPr>
        <xdr:cNvPr id="178394" name="Picture 1" descr="SISALRIL LOGO LATERAL">
          <a:extLst>
            <a:ext uri="{FF2B5EF4-FFF2-40B4-BE49-F238E27FC236}">
              <a16:creationId xmlns="" xmlns:a16="http://schemas.microsoft.com/office/drawing/2014/main" id="{00000000-0008-0000-0100-0000DAB8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371475"/>
          <a:ext cx="26384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64932</xdr:colOff>
      <xdr:row>2</xdr:row>
      <xdr:rowOff>104104</xdr:rowOff>
    </xdr:from>
    <xdr:to>
      <xdr:col>3</xdr:col>
      <xdr:colOff>1770846</xdr:colOff>
      <xdr:row>6</xdr:row>
      <xdr:rowOff>0</xdr:rowOff>
    </xdr:to>
    <xdr:pic>
      <xdr:nvPicPr>
        <xdr:cNvPr id="55205" name="Picture 303" descr="SISALRIL LOGO LATERAL">
          <a:extLst>
            <a:ext uri="{FF2B5EF4-FFF2-40B4-BE49-F238E27FC236}">
              <a16:creationId xmlns="" xmlns:a16="http://schemas.microsoft.com/office/drawing/2014/main" id="{00000000-0008-0000-0200-0000A5D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305" y="493153"/>
          <a:ext cx="1974224" cy="722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67078</xdr:colOff>
      <xdr:row>56</xdr:row>
      <xdr:rowOff>0</xdr:rowOff>
    </xdr:from>
    <xdr:ext cx="137777" cy="264560"/>
    <xdr:sp macro="" textlink="">
      <xdr:nvSpPr>
        <xdr:cNvPr id="3" name="CuadroTexto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10653" y="11102393"/>
          <a:ext cx="1377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DO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212008</xdr:colOff>
      <xdr:row>1</xdr:row>
      <xdr:rowOff>188656</xdr:rowOff>
    </xdr:from>
    <xdr:to>
      <xdr:col>4</xdr:col>
      <xdr:colOff>1059733</xdr:colOff>
      <xdr:row>6</xdr:row>
      <xdr:rowOff>141031</xdr:rowOff>
    </xdr:to>
    <xdr:pic>
      <xdr:nvPicPr>
        <xdr:cNvPr id="182584" name="Picture 2" descr="SISALRIL LOGO LATERAL">
          <a:extLst>
            <a:ext uri="{FF2B5EF4-FFF2-40B4-BE49-F238E27FC236}">
              <a16:creationId xmlns="" xmlns:a16="http://schemas.microsoft.com/office/drawing/2014/main" id="{00000000-0008-0000-0300-000038C9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496" y="380692"/>
          <a:ext cx="2645185" cy="881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4</xdr:row>
      <xdr:rowOff>104775</xdr:rowOff>
    </xdr:from>
    <xdr:to>
      <xdr:col>2</xdr:col>
      <xdr:colOff>1962150</xdr:colOff>
      <xdr:row>8</xdr:row>
      <xdr:rowOff>161925</xdr:rowOff>
    </xdr:to>
    <xdr:pic>
      <xdr:nvPicPr>
        <xdr:cNvPr id="14858" name="Picture 105" descr="SISALRIL LOGO LATERAL">
          <a:extLst>
            <a:ext uri="{FF2B5EF4-FFF2-40B4-BE49-F238E27FC236}">
              <a16:creationId xmlns="" xmlns:a16="http://schemas.microsoft.com/office/drawing/2014/main" id="{00000000-0008-0000-0500-00000A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838200"/>
          <a:ext cx="21621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3</xdr:row>
      <xdr:rowOff>0</xdr:rowOff>
    </xdr:from>
    <xdr:to>
      <xdr:col>3</xdr:col>
      <xdr:colOff>285750</xdr:colOff>
      <xdr:row>6</xdr:row>
      <xdr:rowOff>9525</xdr:rowOff>
    </xdr:to>
    <xdr:pic>
      <xdr:nvPicPr>
        <xdr:cNvPr id="72490" name="Picture 1" descr="escudo_dom">
          <a:extLst>
            <a:ext uri="{FF2B5EF4-FFF2-40B4-BE49-F238E27FC236}">
              <a16:creationId xmlns="" xmlns:a16="http://schemas.microsoft.com/office/drawing/2014/main" id="{00000000-0008-0000-0700-00002A1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9650" y="552450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133350</xdr:colOff>
      <xdr:row>3</xdr:row>
      <xdr:rowOff>0</xdr:rowOff>
    </xdr:from>
    <xdr:to>
      <xdr:col>3</xdr:col>
      <xdr:colOff>285750</xdr:colOff>
      <xdr:row>6</xdr:row>
      <xdr:rowOff>9525</xdr:rowOff>
    </xdr:to>
    <xdr:pic>
      <xdr:nvPicPr>
        <xdr:cNvPr id="72491" name="Picture 2" descr="escudo_dom">
          <a:extLst>
            <a:ext uri="{FF2B5EF4-FFF2-40B4-BE49-F238E27FC236}">
              <a16:creationId xmlns="" xmlns:a16="http://schemas.microsoft.com/office/drawing/2014/main" id="{00000000-0008-0000-0700-00002B1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9650" y="552450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3</xdr:row>
      <xdr:rowOff>161925</xdr:rowOff>
    </xdr:from>
    <xdr:to>
      <xdr:col>1</xdr:col>
      <xdr:colOff>2143125</xdr:colOff>
      <xdr:row>8</xdr:row>
      <xdr:rowOff>57150</xdr:rowOff>
    </xdr:to>
    <xdr:pic>
      <xdr:nvPicPr>
        <xdr:cNvPr id="72492" name="Picture 3" descr="SISALRIL LOGO LATERAL">
          <a:extLst>
            <a:ext uri="{FF2B5EF4-FFF2-40B4-BE49-F238E27FC236}">
              <a16:creationId xmlns="" xmlns:a16="http://schemas.microsoft.com/office/drawing/2014/main" id="{00000000-0008-0000-0700-00002C1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14375"/>
          <a:ext cx="208597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3" tint="-0.249977111117893"/>
  </sheetPr>
  <dimension ref="A1:K102"/>
  <sheetViews>
    <sheetView zoomScale="90" zoomScaleNormal="90" zoomScaleSheetLayoutView="75" workbookViewId="0">
      <selection activeCell="N10" sqref="N10"/>
    </sheetView>
  </sheetViews>
  <sheetFormatPr baseColWidth="10" defaultRowHeight="14.25" x14ac:dyDescent="0.2"/>
  <cols>
    <col min="1" max="1" width="9.7109375" style="10" customWidth="1"/>
    <col min="2" max="2" width="3.28515625" style="10" customWidth="1"/>
    <col min="3" max="3" width="7.28515625" style="10" customWidth="1"/>
    <col min="4" max="4" width="16.140625" style="10" customWidth="1"/>
    <col min="5" max="5" width="36.140625" style="10" customWidth="1"/>
    <col min="6" max="6" width="18.140625" style="10" customWidth="1"/>
    <col min="7" max="7" width="22.5703125" style="10" customWidth="1"/>
    <col min="8" max="8" width="26.140625" style="10" customWidth="1"/>
    <col min="9" max="9" width="12.85546875" style="10" customWidth="1"/>
    <col min="10" max="10" width="5.85546875" style="10" customWidth="1"/>
    <col min="11" max="11" width="4" style="8" customWidth="1"/>
    <col min="12" max="16384" width="11.42578125" style="10"/>
  </cols>
  <sheetData>
    <row r="1" spans="2:11" ht="15" thickBot="1" x14ac:dyDescent="0.25"/>
    <row r="2" spans="2:11" ht="15" thickTop="1" x14ac:dyDescent="0.2">
      <c r="B2" s="19"/>
      <c r="C2" s="20"/>
      <c r="D2" s="20"/>
      <c r="E2" s="20"/>
      <c r="F2" s="20"/>
      <c r="G2" s="20"/>
      <c r="H2" s="20"/>
      <c r="I2" s="20"/>
      <c r="J2" s="21"/>
      <c r="K2" s="22"/>
    </row>
    <row r="3" spans="2:11" x14ac:dyDescent="0.2">
      <c r="B3" s="23"/>
      <c r="C3" s="24"/>
      <c r="D3" s="24"/>
      <c r="E3" s="24"/>
      <c r="F3" s="24"/>
      <c r="G3" s="24"/>
      <c r="H3" s="24"/>
      <c r="I3" s="24"/>
      <c r="J3" s="25"/>
      <c r="K3" s="22"/>
    </row>
    <row r="4" spans="2:11" x14ac:dyDescent="0.2">
      <c r="B4" s="23"/>
      <c r="C4" s="24"/>
      <c r="D4" s="24"/>
      <c r="E4" s="24"/>
      <c r="F4" s="24"/>
      <c r="G4" s="24"/>
      <c r="H4" s="24"/>
      <c r="I4" s="24"/>
      <c r="J4" s="25"/>
      <c r="K4" s="22"/>
    </row>
    <row r="5" spans="2:11" x14ac:dyDescent="0.2">
      <c r="B5" s="23"/>
      <c r="C5" s="24"/>
      <c r="D5" s="24"/>
      <c r="E5" s="24"/>
      <c r="F5" s="24"/>
      <c r="G5" s="24"/>
      <c r="H5" s="24"/>
      <c r="I5" s="24"/>
      <c r="J5" s="25"/>
      <c r="K5" s="22"/>
    </row>
    <row r="6" spans="2:11" x14ac:dyDescent="0.2">
      <c r="B6" s="23"/>
      <c r="C6" s="388"/>
      <c r="D6" s="388"/>
      <c r="E6" s="388"/>
      <c r="F6" s="388"/>
      <c r="G6" s="388"/>
      <c r="H6" s="388"/>
      <c r="I6" s="388"/>
      <c r="J6" s="389"/>
      <c r="K6" s="22"/>
    </row>
    <row r="7" spans="2:11" x14ac:dyDescent="0.2">
      <c r="B7" s="23"/>
      <c r="C7" s="388" t="s">
        <v>11</v>
      </c>
      <c r="D7" s="388"/>
      <c r="E7" s="388"/>
      <c r="F7" s="388"/>
      <c r="G7" s="388"/>
      <c r="H7" s="388"/>
      <c r="I7" s="388"/>
      <c r="J7" s="389"/>
      <c r="K7" s="22"/>
    </row>
    <row r="8" spans="2:11" x14ac:dyDescent="0.2">
      <c r="B8" s="23"/>
      <c r="C8" s="388" t="s">
        <v>260</v>
      </c>
      <c r="D8" s="388"/>
      <c r="E8" s="388"/>
      <c r="F8" s="388"/>
      <c r="G8" s="388"/>
      <c r="H8" s="388"/>
      <c r="I8" s="388"/>
      <c r="J8" s="389"/>
      <c r="K8" s="22"/>
    </row>
    <row r="9" spans="2:11" x14ac:dyDescent="0.2">
      <c r="B9" s="23"/>
      <c r="C9" s="388"/>
      <c r="D9" s="388"/>
      <c r="E9" s="388"/>
      <c r="F9" s="388"/>
      <c r="G9" s="388"/>
      <c r="H9" s="388"/>
      <c r="I9" s="388"/>
      <c r="J9" s="389"/>
      <c r="K9" s="22"/>
    </row>
    <row r="10" spans="2:11" ht="15" thickBot="1" x14ac:dyDescent="0.25">
      <c r="B10" s="286"/>
      <c r="C10" s="287"/>
      <c r="D10" s="287"/>
      <c r="E10" s="287"/>
      <c r="F10" s="287"/>
      <c r="G10" s="287"/>
      <c r="H10" s="287"/>
      <c r="I10" s="287"/>
      <c r="J10" s="288"/>
      <c r="K10" s="22"/>
    </row>
    <row r="11" spans="2:11" x14ac:dyDescent="0.2">
      <c r="B11" s="54"/>
      <c r="C11" s="60"/>
      <c r="D11" s="58"/>
      <c r="E11" s="58"/>
      <c r="F11" s="58"/>
      <c r="G11" s="58"/>
      <c r="H11" s="58"/>
      <c r="I11" s="58"/>
      <c r="J11" s="59"/>
      <c r="K11" s="22"/>
    </row>
    <row r="12" spans="2:11" x14ac:dyDescent="0.2">
      <c r="B12" s="54"/>
      <c r="C12" s="60"/>
      <c r="D12" s="58"/>
      <c r="E12" s="58"/>
      <c r="F12" s="58"/>
      <c r="G12" s="58"/>
      <c r="H12" s="58"/>
      <c r="I12" s="58"/>
      <c r="J12" s="59"/>
      <c r="K12" s="22"/>
    </row>
    <row r="13" spans="2:11" ht="15" x14ac:dyDescent="0.2">
      <c r="B13" s="54"/>
      <c r="C13" s="157" t="s">
        <v>112</v>
      </c>
      <c r="D13" s="130" t="s">
        <v>225</v>
      </c>
      <c r="E13" s="130"/>
      <c r="F13" s="130"/>
      <c r="G13" s="131"/>
      <c r="H13" s="131"/>
      <c r="I13" s="131"/>
      <c r="J13" s="59"/>
      <c r="K13" s="22"/>
    </row>
    <row r="14" spans="2:11" ht="15" x14ac:dyDescent="0.2">
      <c r="B14" s="54"/>
      <c r="C14" s="132"/>
      <c r="D14" s="131"/>
      <c r="E14" s="131"/>
      <c r="F14" s="131"/>
      <c r="G14" s="131"/>
      <c r="H14" s="131"/>
      <c r="I14" s="131"/>
      <c r="J14" s="59"/>
      <c r="K14" s="22"/>
    </row>
    <row r="15" spans="2:11" ht="15" x14ac:dyDescent="0.2">
      <c r="B15" s="54"/>
      <c r="C15" s="132"/>
      <c r="D15" s="295" t="s">
        <v>218</v>
      </c>
      <c r="E15" s="295"/>
      <c r="F15" s="295"/>
      <c r="G15" s="295"/>
      <c r="H15" s="295"/>
      <c r="I15" s="295"/>
      <c r="J15" s="59"/>
      <c r="K15" s="22"/>
    </row>
    <row r="16" spans="2:11" ht="15" x14ac:dyDescent="0.2">
      <c r="B16" s="54"/>
      <c r="C16" s="132"/>
      <c r="D16" s="295" t="s">
        <v>244</v>
      </c>
      <c r="E16" s="295"/>
      <c r="F16" s="295"/>
      <c r="G16" s="295"/>
      <c r="H16" s="295"/>
      <c r="I16" s="295"/>
      <c r="J16" s="59"/>
      <c r="K16" s="22"/>
    </row>
    <row r="17" spans="2:11" ht="15" x14ac:dyDescent="0.2">
      <c r="B17" s="54"/>
      <c r="C17" s="132"/>
      <c r="D17" s="295" t="s">
        <v>219</v>
      </c>
      <c r="E17" s="295"/>
      <c r="F17" s="295"/>
      <c r="G17" s="295"/>
      <c r="H17" s="295"/>
      <c r="I17" s="295"/>
      <c r="J17" s="59"/>
      <c r="K17" s="22"/>
    </row>
    <row r="18" spans="2:11" ht="15" x14ac:dyDescent="0.2">
      <c r="B18" s="54"/>
      <c r="C18" s="132"/>
      <c r="D18" s="295" t="s">
        <v>220</v>
      </c>
      <c r="E18" s="295"/>
      <c r="F18" s="295"/>
      <c r="G18" s="295"/>
      <c r="H18" s="128"/>
      <c r="I18" s="295"/>
      <c r="J18" s="59"/>
      <c r="K18" s="22"/>
    </row>
    <row r="19" spans="2:11" ht="15" x14ac:dyDescent="0.2">
      <c r="B19" s="54"/>
      <c r="C19" s="132"/>
      <c r="D19" s="295"/>
      <c r="E19" s="295"/>
      <c r="F19" s="295"/>
      <c r="G19" s="295"/>
      <c r="H19" s="128"/>
      <c r="I19" s="295"/>
      <c r="J19" s="59"/>
      <c r="K19" s="22"/>
    </row>
    <row r="20" spans="2:11" ht="15" x14ac:dyDescent="0.2">
      <c r="B20" s="54"/>
      <c r="C20" s="133"/>
      <c r="D20" s="295" t="s">
        <v>223</v>
      </c>
      <c r="E20" s="296"/>
      <c r="F20" s="295"/>
      <c r="G20" s="295"/>
      <c r="H20" s="297"/>
      <c r="I20" s="295"/>
      <c r="J20" s="59"/>
      <c r="K20" s="22"/>
    </row>
    <row r="21" spans="2:11" ht="15" x14ac:dyDescent="0.2">
      <c r="B21" s="54"/>
      <c r="C21" s="133"/>
      <c r="D21" s="295" t="s">
        <v>245</v>
      </c>
      <c r="E21" s="296"/>
      <c r="F21" s="295"/>
      <c r="G21" s="297"/>
      <c r="H21" s="297"/>
      <c r="I21" s="295"/>
      <c r="J21" s="59"/>
      <c r="K21" s="22"/>
    </row>
    <row r="22" spans="2:11" ht="15" x14ac:dyDescent="0.2">
      <c r="B22" s="54"/>
      <c r="C22" s="133"/>
      <c r="D22" s="295" t="s">
        <v>224</v>
      </c>
      <c r="E22" s="295"/>
      <c r="F22" s="295"/>
      <c r="G22" s="297"/>
      <c r="H22" s="297"/>
      <c r="I22" s="295"/>
      <c r="J22" s="59"/>
      <c r="K22" s="22"/>
    </row>
    <row r="23" spans="2:11" ht="15" x14ac:dyDescent="0.2">
      <c r="B23" s="54"/>
      <c r="C23" s="133"/>
      <c r="D23" s="131"/>
      <c r="E23" s="131"/>
      <c r="F23" s="131"/>
      <c r="G23" s="135"/>
      <c r="H23" s="135"/>
      <c r="I23" s="131"/>
      <c r="J23" s="59"/>
      <c r="K23" s="22"/>
    </row>
    <row r="24" spans="2:11" ht="15" x14ac:dyDescent="0.2">
      <c r="B24" s="54"/>
      <c r="C24" s="133"/>
      <c r="D24" s="131"/>
      <c r="E24" s="131"/>
      <c r="F24" s="131"/>
      <c r="G24" s="135"/>
      <c r="H24" s="135"/>
      <c r="I24" s="131"/>
      <c r="J24" s="59"/>
      <c r="K24" s="22"/>
    </row>
    <row r="25" spans="2:11" ht="15" x14ac:dyDescent="0.2">
      <c r="B25" s="54"/>
      <c r="C25" s="157" t="s">
        <v>45</v>
      </c>
      <c r="D25" s="130" t="s">
        <v>212</v>
      </c>
      <c r="E25" s="131"/>
      <c r="F25" s="131"/>
      <c r="G25" s="135"/>
      <c r="H25" s="135"/>
      <c r="I25" s="131"/>
      <c r="J25" s="59"/>
      <c r="K25" s="22"/>
    </row>
    <row r="26" spans="2:11" ht="15" x14ac:dyDescent="0.2">
      <c r="B26" s="54"/>
      <c r="C26" s="133"/>
      <c r="D26" s="131"/>
      <c r="E26" s="131"/>
      <c r="F26" s="131"/>
      <c r="G26" s="135"/>
      <c r="H26" s="135"/>
      <c r="I26" s="131"/>
      <c r="J26" s="59"/>
      <c r="K26" s="22"/>
    </row>
    <row r="27" spans="2:11" ht="15" x14ac:dyDescent="0.2">
      <c r="B27" s="54"/>
      <c r="C27" s="133"/>
      <c r="D27" s="131" t="s">
        <v>226</v>
      </c>
      <c r="E27" s="131"/>
      <c r="F27" s="131"/>
      <c r="G27" s="135"/>
      <c r="H27" s="135"/>
      <c r="I27" s="131"/>
      <c r="J27" s="59"/>
      <c r="K27" s="22"/>
    </row>
    <row r="28" spans="2:11" ht="15" x14ac:dyDescent="0.2">
      <c r="B28" s="54"/>
      <c r="C28" s="133"/>
      <c r="D28" s="131"/>
      <c r="E28" s="131"/>
      <c r="F28" s="131"/>
      <c r="G28" s="135"/>
      <c r="H28" s="135"/>
      <c r="I28" s="131"/>
      <c r="J28" s="59"/>
      <c r="K28" s="22"/>
    </row>
    <row r="29" spans="2:11" ht="15" x14ac:dyDescent="0.2">
      <c r="B29" s="54"/>
      <c r="C29" s="157" t="s">
        <v>46</v>
      </c>
      <c r="D29" s="130" t="s">
        <v>12</v>
      </c>
      <c r="E29" s="131"/>
      <c r="F29" s="131"/>
      <c r="G29" s="135"/>
      <c r="H29" s="135"/>
      <c r="I29" s="131"/>
      <c r="J29" s="59"/>
      <c r="K29" s="22"/>
    </row>
    <row r="30" spans="2:11" ht="15" x14ac:dyDescent="0.2">
      <c r="B30" s="54"/>
      <c r="C30" s="157"/>
      <c r="D30" s="129"/>
      <c r="E30" s="131"/>
      <c r="F30" s="131"/>
      <c r="G30" s="135"/>
      <c r="H30" s="135"/>
      <c r="I30" s="131"/>
      <c r="J30" s="59"/>
      <c r="K30" s="22"/>
    </row>
    <row r="31" spans="2:11" ht="15" x14ac:dyDescent="0.2">
      <c r="B31" s="54"/>
      <c r="C31" s="157"/>
      <c r="D31" s="131" t="s">
        <v>236</v>
      </c>
      <c r="E31" s="131"/>
      <c r="F31" s="131"/>
      <c r="G31" s="135"/>
      <c r="H31" s="135"/>
      <c r="I31" s="131"/>
      <c r="J31" s="59"/>
      <c r="K31" s="22"/>
    </row>
    <row r="32" spans="2:11" ht="15" x14ac:dyDescent="0.2">
      <c r="B32" s="54"/>
      <c r="C32" s="133"/>
      <c r="D32" s="131"/>
      <c r="E32" s="131"/>
      <c r="F32" s="131"/>
      <c r="G32" s="135"/>
      <c r="H32" s="135"/>
      <c r="I32" s="131"/>
      <c r="J32" s="59"/>
      <c r="K32" s="22"/>
    </row>
    <row r="33" spans="2:11" ht="15" x14ac:dyDescent="0.2">
      <c r="B33" s="54"/>
      <c r="C33" s="157" t="s">
        <v>13</v>
      </c>
      <c r="D33" s="130" t="s">
        <v>44</v>
      </c>
      <c r="E33" s="136"/>
      <c r="F33" s="131"/>
      <c r="G33" s="135"/>
      <c r="H33" s="135"/>
      <c r="I33" s="131"/>
      <c r="J33" s="59"/>
      <c r="K33" s="22"/>
    </row>
    <row r="34" spans="2:11" ht="15" x14ac:dyDescent="0.2">
      <c r="B34" s="54"/>
      <c r="C34" s="133"/>
      <c r="D34" s="136"/>
      <c r="E34" s="136"/>
      <c r="F34" s="136"/>
      <c r="G34" s="136"/>
      <c r="H34" s="135"/>
      <c r="I34" s="131"/>
      <c r="J34" s="59"/>
      <c r="K34" s="22"/>
    </row>
    <row r="35" spans="2:11" ht="15" x14ac:dyDescent="0.2">
      <c r="B35" s="54"/>
      <c r="C35" s="133"/>
      <c r="D35" s="134"/>
      <c r="E35" s="134"/>
      <c r="F35" s="135"/>
      <c r="G35" s="136"/>
      <c r="H35" s="135"/>
      <c r="I35" s="131"/>
      <c r="J35" s="59"/>
      <c r="K35" s="22"/>
    </row>
    <row r="36" spans="2:11" ht="15" x14ac:dyDescent="0.2">
      <c r="B36" s="54"/>
      <c r="C36" s="157" t="s">
        <v>14</v>
      </c>
      <c r="D36" s="130" t="s">
        <v>47</v>
      </c>
      <c r="E36" s="131"/>
      <c r="F36" s="131"/>
      <c r="G36" s="137"/>
      <c r="H36" s="136"/>
      <c r="I36" s="136"/>
      <c r="J36" s="59"/>
      <c r="K36" s="22"/>
    </row>
    <row r="37" spans="2:11" ht="15" x14ac:dyDescent="0.2">
      <c r="B37" s="54"/>
      <c r="C37" s="133"/>
      <c r="D37" s="131"/>
      <c r="E37" s="131"/>
      <c r="F37" s="136"/>
      <c r="G37" s="135"/>
      <c r="H37" s="136"/>
      <c r="I37" s="136"/>
      <c r="J37" s="59"/>
      <c r="K37" s="22"/>
    </row>
    <row r="38" spans="2:11" ht="15" x14ac:dyDescent="0.2">
      <c r="B38" s="54"/>
      <c r="C38" s="133"/>
      <c r="D38" s="131" t="s">
        <v>227</v>
      </c>
      <c r="E38" s="136"/>
      <c r="F38" s="136"/>
      <c r="G38" s="135"/>
      <c r="H38" s="135"/>
      <c r="I38" s="131"/>
      <c r="J38" s="59"/>
      <c r="K38" s="22"/>
    </row>
    <row r="39" spans="2:11" ht="15" x14ac:dyDescent="0.2">
      <c r="B39" s="54"/>
      <c r="C39" s="133"/>
      <c r="D39" s="131"/>
      <c r="E39" s="131"/>
      <c r="F39" s="136"/>
      <c r="G39" s="135"/>
      <c r="H39" s="135"/>
      <c r="I39" s="131"/>
      <c r="J39" s="59"/>
      <c r="K39" s="22"/>
    </row>
    <row r="40" spans="2:11" ht="15" x14ac:dyDescent="0.2">
      <c r="B40" s="54"/>
      <c r="C40" s="131"/>
      <c r="D40" s="131" t="s">
        <v>48</v>
      </c>
      <c r="E40" s="136"/>
      <c r="F40" s="136"/>
      <c r="G40" s="136"/>
      <c r="H40" s="136"/>
      <c r="I40" s="135"/>
      <c r="J40" s="59"/>
      <c r="K40" s="22"/>
    </row>
    <row r="41" spans="2:11" ht="15" x14ac:dyDescent="0.2">
      <c r="B41" s="54"/>
      <c r="C41" s="133"/>
      <c r="D41" s="131"/>
      <c r="E41" s="131"/>
      <c r="F41" s="131"/>
      <c r="G41" s="135"/>
      <c r="H41" s="135"/>
      <c r="I41" s="135"/>
      <c r="J41" s="59"/>
      <c r="K41" s="22"/>
    </row>
    <row r="42" spans="2:11" ht="15" x14ac:dyDescent="0.2">
      <c r="B42" s="54"/>
      <c r="C42" s="133"/>
      <c r="D42" s="131" t="s">
        <v>213</v>
      </c>
      <c r="E42" s="131"/>
      <c r="F42" s="131"/>
      <c r="G42" s="135"/>
      <c r="H42" s="136"/>
      <c r="I42" s="135"/>
      <c r="J42" s="59"/>
      <c r="K42" s="22"/>
    </row>
    <row r="43" spans="2:11" ht="15" x14ac:dyDescent="0.2">
      <c r="B43" s="54"/>
      <c r="C43" s="133"/>
      <c r="D43" s="131" t="s">
        <v>237</v>
      </c>
      <c r="E43" s="131"/>
      <c r="F43" s="131"/>
      <c r="G43" s="135"/>
      <c r="H43" s="135"/>
      <c r="I43" s="135"/>
      <c r="J43" s="59"/>
      <c r="K43" s="22"/>
    </row>
    <row r="44" spans="2:11" ht="15" x14ac:dyDescent="0.2">
      <c r="B44" s="54"/>
      <c r="C44" s="133"/>
      <c r="D44" s="131"/>
      <c r="E44" s="138"/>
      <c r="F44" s="131"/>
      <c r="G44" s="135"/>
      <c r="H44" s="135"/>
      <c r="I44" s="135"/>
      <c r="J44" s="59"/>
      <c r="K44" s="22"/>
    </row>
    <row r="45" spans="2:11" ht="15" x14ac:dyDescent="0.2">
      <c r="B45" s="54"/>
      <c r="C45" s="133"/>
      <c r="D45" s="131" t="s">
        <v>215</v>
      </c>
      <c r="E45" s="136"/>
      <c r="F45" s="131"/>
      <c r="G45" s="135"/>
      <c r="H45" s="135"/>
      <c r="I45" s="135"/>
      <c r="J45" s="59"/>
      <c r="K45" s="22"/>
    </row>
    <row r="46" spans="2:11" ht="15" x14ac:dyDescent="0.2">
      <c r="B46" s="54"/>
      <c r="C46" s="133"/>
      <c r="D46" s="131" t="s">
        <v>228</v>
      </c>
      <c r="E46" s="136"/>
      <c r="F46" s="131"/>
      <c r="G46" s="135"/>
      <c r="H46" s="135"/>
      <c r="I46" s="135"/>
      <c r="J46" s="59"/>
      <c r="K46" s="22"/>
    </row>
    <row r="47" spans="2:11" ht="15" x14ac:dyDescent="0.2">
      <c r="B47" s="54"/>
      <c r="C47" s="133"/>
      <c r="D47" s="138"/>
      <c r="E47" s="136"/>
      <c r="F47" s="131"/>
      <c r="G47" s="135"/>
      <c r="H47" s="135"/>
      <c r="I47" s="135"/>
      <c r="J47" s="59"/>
      <c r="K47" s="22"/>
    </row>
    <row r="48" spans="2:11" ht="15" x14ac:dyDescent="0.2">
      <c r="B48" s="54"/>
      <c r="C48" s="133"/>
      <c r="D48" s="298" t="s">
        <v>216</v>
      </c>
      <c r="E48" s="298"/>
      <c r="F48" s="298"/>
      <c r="G48" s="297"/>
      <c r="H48" s="297"/>
      <c r="I48" s="298"/>
      <c r="J48" s="59"/>
      <c r="K48" s="22"/>
    </row>
    <row r="49" spans="2:11" ht="15" x14ac:dyDescent="0.2">
      <c r="B49" s="54"/>
      <c r="C49" s="133"/>
      <c r="D49" s="295" t="s">
        <v>217</v>
      </c>
      <c r="E49" s="296"/>
      <c r="F49" s="298"/>
      <c r="G49" s="297"/>
      <c r="H49" s="297"/>
      <c r="I49" s="297"/>
      <c r="J49" s="59"/>
      <c r="K49" s="22"/>
    </row>
    <row r="50" spans="2:11" ht="15" x14ac:dyDescent="0.2">
      <c r="B50" s="54"/>
      <c r="C50" s="133"/>
      <c r="D50" s="298" t="s">
        <v>246</v>
      </c>
      <c r="E50" s="298"/>
      <c r="F50" s="298"/>
      <c r="G50" s="297"/>
      <c r="H50" s="297"/>
      <c r="I50" s="297"/>
      <c r="J50" s="59"/>
      <c r="K50" s="22"/>
    </row>
    <row r="51" spans="2:11" ht="15" x14ac:dyDescent="0.2">
      <c r="B51" s="54"/>
      <c r="C51" s="133"/>
      <c r="D51" s="295" t="s">
        <v>49</v>
      </c>
      <c r="E51" s="298"/>
      <c r="F51" s="298"/>
      <c r="G51" s="297"/>
      <c r="H51" s="297"/>
      <c r="I51" s="298"/>
      <c r="J51" s="59"/>
      <c r="K51" s="22"/>
    </row>
    <row r="52" spans="2:11" ht="15" x14ac:dyDescent="0.2">
      <c r="B52" s="54"/>
      <c r="C52" s="133"/>
      <c r="D52" s="136"/>
      <c r="E52" s="136"/>
      <c r="F52" s="136"/>
      <c r="G52" s="135"/>
      <c r="H52" s="135"/>
      <c r="I52" s="136"/>
      <c r="J52" s="59"/>
      <c r="K52" s="22"/>
    </row>
    <row r="53" spans="2:11" ht="15" x14ac:dyDescent="0.2">
      <c r="B53" s="54"/>
      <c r="C53" s="133"/>
      <c r="D53" s="138"/>
      <c r="E53" s="136"/>
      <c r="F53" s="136"/>
      <c r="G53" s="135"/>
      <c r="H53" s="135"/>
      <c r="I53" s="136"/>
      <c r="J53" s="59"/>
      <c r="K53" s="22"/>
    </row>
    <row r="54" spans="2:11" ht="15" x14ac:dyDescent="0.2">
      <c r="B54" s="54"/>
      <c r="C54" s="157" t="s">
        <v>15</v>
      </c>
      <c r="D54" s="130" t="s">
        <v>50</v>
      </c>
      <c r="E54" s="131"/>
      <c r="F54" s="131"/>
      <c r="G54" s="131"/>
      <c r="H54" s="139"/>
      <c r="I54" s="136"/>
      <c r="J54" s="59"/>
      <c r="K54" s="22"/>
    </row>
    <row r="55" spans="2:11" ht="15" x14ac:dyDescent="0.2">
      <c r="B55" s="54"/>
      <c r="C55" s="157"/>
      <c r="D55" s="130"/>
      <c r="E55" s="131"/>
      <c r="F55" s="131"/>
      <c r="G55" s="131"/>
      <c r="H55" s="139"/>
      <c r="I55" s="136"/>
      <c r="J55" s="59"/>
      <c r="K55" s="22"/>
    </row>
    <row r="56" spans="2:11" ht="15" x14ac:dyDescent="0.2">
      <c r="B56" s="54"/>
      <c r="C56" s="140"/>
      <c r="D56" s="131" t="s">
        <v>221</v>
      </c>
      <c r="E56" s="129"/>
      <c r="F56" s="131"/>
      <c r="G56" s="131"/>
      <c r="H56" s="139"/>
      <c r="I56" s="136"/>
      <c r="J56" s="59"/>
      <c r="K56" s="22"/>
    </row>
    <row r="57" spans="2:11" ht="13.5" customHeight="1" x14ac:dyDescent="0.2">
      <c r="B57" s="54"/>
      <c r="C57" s="157"/>
      <c r="D57" s="131" t="s">
        <v>222</v>
      </c>
      <c r="E57" s="129"/>
      <c r="F57" s="131"/>
      <c r="G57" s="135"/>
      <c r="H57" s="141"/>
      <c r="I57" s="136"/>
      <c r="J57" s="59"/>
      <c r="K57" s="22"/>
    </row>
    <row r="58" spans="2:11" ht="15" x14ac:dyDescent="0.2">
      <c r="B58" s="54"/>
      <c r="C58" s="157"/>
      <c r="D58" s="131"/>
      <c r="E58" s="131"/>
      <c r="F58" s="131"/>
      <c r="G58" s="135"/>
      <c r="H58" s="135"/>
      <c r="I58" s="136"/>
      <c r="J58" s="59"/>
      <c r="K58" s="22"/>
    </row>
    <row r="59" spans="2:11" ht="15" x14ac:dyDescent="0.2">
      <c r="B59" s="54"/>
      <c r="C59" s="157" t="s">
        <v>16</v>
      </c>
      <c r="D59" s="130" t="s">
        <v>214</v>
      </c>
      <c r="E59" s="131"/>
      <c r="F59" s="131"/>
      <c r="G59" s="135"/>
      <c r="H59" s="139"/>
      <c r="I59" s="135"/>
      <c r="J59" s="59"/>
      <c r="K59" s="22"/>
    </row>
    <row r="60" spans="2:11" ht="15" x14ac:dyDescent="0.2">
      <c r="B60" s="54"/>
      <c r="C60" s="157"/>
      <c r="D60" s="130"/>
      <c r="E60" s="131"/>
      <c r="F60" s="131"/>
      <c r="G60" s="135"/>
      <c r="H60" s="139"/>
      <c r="I60" s="135"/>
      <c r="J60" s="59"/>
      <c r="K60" s="22"/>
    </row>
    <row r="61" spans="2:11" ht="14.25" customHeight="1" x14ac:dyDescent="0.2">
      <c r="B61" s="54"/>
      <c r="C61" s="157"/>
      <c r="D61" s="131" t="s">
        <v>235</v>
      </c>
      <c r="E61" s="129"/>
      <c r="F61" s="131"/>
      <c r="G61" s="131"/>
      <c r="H61" s="139"/>
      <c r="I61" s="131"/>
      <c r="J61" s="59"/>
      <c r="K61" s="22"/>
    </row>
    <row r="62" spans="2:11" ht="13.5" customHeight="1" x14ac:dyDescent="0.2">
      <c r="B62" s="54"/>
      <c r="C62" s="132"/>
      <c r="D62" s="131" t="s">
        <v>248</v>
      </c>
      <c r="E62" s="131"/>
      <c r="F62" s="131"/>
      <c r="G62" s="131"/>
      <c r="H62" s="139"/>
      <c r="I62" s="135"/>
      <c r="J62" s="59"/>
      <c r="K62" s="22"/>
    </row>
    <row r="63" spans="2:11" ht="15" hidden="1" x14ac:dyDescent="0.2">
      <c r="B63" s="54"/>
      <c r="C63" s="132"/>
      <c r="D63" s="131"/>
      <c r="E63" s="131"/>
      <c r="F63" s="131"/>
      <c r="G63" s="131"/>
      <c r="H63" s="142"/>
      <c r="I63" s="131"/>
      <c r="J63" s="59"/>
      <c r="K63" s="22"/>
    </row>
    <row r="64" spans="2:11" ht="15" x14ac:dyDescent="0.2">
      <c r="B64" s="54"/>
      <c r="C64" s="132"/>
      <c r="D64" s="131" t="s">
        <v>247</v>
      </c>
      <c r="E64" s="131"/>
      <c r="F64" s="131"/>
      <c r="G64" s="131"/>
      <c r="H64" s="142"/>
      <c r="I64" s="131"/>
      <c r="J64" s="59"/>
      <c r="K64" s="22"/>
    </row>
    <row r="65" spans="1:11" ht="15" hidden="1" x14ac:dyDescent="0.2">
      <c r="B65" s="54"/>
      <c r="C65" s="132"/>
      <c r="D65" s="131"/>
      <c r="E65" s="131"/>
      <c r="F65" s="131"/>
      <c r="G65" s="131"/>
      <c r="H65" s="142"/>
      <c r="I65" s="131"/>
      <c r="J65" s="59"/>
      <c r="K65" s="22"/>
    </row>
    <row r="66" spans="1:11" ht="15" x14ac:dyDescent="0.2">
      <c r="B66" s="54"/>
      <c r="C66" s="132"/>
      <c r="D66" s="131"/>
      <c r="E66" s="131"/>
      <c r="F66" s="131"/>
      <c r="G66" s="131"/>
      <c r="H66" s="139"/>
      <c r="I66" s="131"/>
      <c r="J66" s="59"/>
      <c r="K66" s="22"/>
    </row>
    <row r="67" spans="1:11" ht="17.25" customHeight="1" x14ac:dyDescent="0.2">
      <c r="B67" s="54"/>
      <c r="C67" s="157"/>
      <c r="D67" s="131" t="s">
        <v>257</v>
      </c>
      <c r="E67" s="129"/>
      <c r="F67" s="136"/>
      <c r="G67" s="143"/>
      <c r="H67" s="144"/>
      <c r="I67" s="145"/>
      <c r="J67" s="59"/>
      <c r="K67" s="22"/>
    </row>
    <row r="68" spans="1:11" ht="13.5" customHeight="1" x14ac:dyDescent="0.2">
      <c r="B68" s="54"/>
      <c r="C68" s="157"/>
      <c r="D68" s="131" t="s">
        <v>255</v>
      </c>
      <c r="E68" s="129"/>
      <c r="F68" s="136"/>
      <c r="G68" s="143"/>
      <c r="H68" s="144"/>
      <c r="I68" s="145"/>
      <c r="J68" s="59"/>
      <c r="K68" s="22"/>
    </row>
    <row r="69" spans="1:11" ht="15" x14ac:dyDescent="0.2">
      <c r="B69" s="54"/>
      <c r="C69" s="132"/>
      <c r="D69" s="131" t="s">
        <v>256</v>
      </c>
      <c r="E69" s="129"/>
      <c r="F69" s="146"/>
      <c r="G69" s="135"/>
      <c r="H69" s="147"/>
      <c r="I69" s="131"/>
      <c r="J69" s="59"/>
      <c r="K69" s="22"/>
    </row>
    <row r="70" spans="1:11" ht="15" x14ac:dyDescent="0.2">
      <c r="B70" s="54"/>
      <c r="C70" s="132"/>
      <c r="D70" s="131"/>
      <c r="E70" s="131"/>
      <c r="F70" s="135"/>
      <c r="G70" s="131"/>
      <c r="H70" s="136"/>
      <c r="I70" s="148"/>
      <c r="J70" s="59"/>
      <c r="K70" s="22"/>
    </row>
    <row r="71" spans="1:11" ht="17.25" customHeight="1" x14ac:dyDescent="0.2">
      <c r="B71" s="54"/>
      <c r="C71" s="157" t="s">
        <v>17</v>
      </c>
      <c r="D71" s="149" t="s">
        <v>51</v>
      </c>
      <c r="E71" s="131"/>
      <c r="F71" s="136"/>
      <c r="G71" s="135"/>
      <c r="H71" s="150"/>
      <c r="I71" s="150"/>
      <c r="J71" s="59"/>
      <c r="K71" s="22"/>
    </row>
    <row r="72" spans="1:11" ht="14.25" customHeight="1" x14ac:dyDescent="0.2">
      <c r="A72" s="5"/>
      <c r="B72" s="54"/>
      <c r="C72" s="131"/>
      <c r="D72" s="140"/>
      <c r="E72" s="131"/>
      <c r="F72" s="136"/>
      <c r="G72" s="135"/>
      <c r="H72" s="150"/>
      <c r="I72" s="150"/>
      <c r="J72" s="59"/>
      <c r="K72" s="22"/>
    </row>
    <row r="73" spans="1:11" ht="15" x14ac:dyDescent="0.2">
      <c r="B73" s="54"/>
      <c r="C73" s="131"/>
      <c r="D73" s="131" t="s">
        <v>249</v>
      </c>
      <c r="E73" s="131"/>
      <c r="F73" s="147"/>
      <c r="G73" s="135"/>
      <c r="H73" s="150"/>
      <c r="I73" s="150"/>
      <c r="J73" s="59"/>
      <c r="K73" s="22"/>
    </row>
    <row r="74" spans="1:11" ht="15.75" customHeight="1" x14ac:dyDescent="0.2">
      <c r="A74" s="5"/>
      <c r="B74" s="54"/>
      <c r="C74" s="131"/>
      <c r="D74" s="131"/>
      <c r="E74" s="131"/>
      <c r="F74" s="136"/>
      <c r="G74" s="135"/>
      <c r="H74" s="151"/>
      <c r="I74" s="150"/>
      <c r="J74" s="59"/>
      <c r="K74" s="22"/>
    </row>
    <row r="75" spans="1:11" ht="15" x14ac:dyDescent="0.2">
      <c r="A75" s="5"/>
      <c r="B75" s="54"/>
      <c r="C75" s="131"/>
      <c r="D75" s="131"/>
      <c r="E75" s="131"/>
      <c r="F75" s="136"/>
      <c r="G75" s="135"/>
      <c r="H75" s="150"/>
      <c r="I75" s="150"/>
      <c r="J75" s="59"/>
      <c r="K75" s="22"/>
    </row>
    <row r="76" spans="1:11" ht="15" hidden="1" x14ac:dyDescent="0.2">
      <c r="B76" s="54"/>
      <c r="C76" s="131"/>
      <c r="D76" s="131"/>
      <c r="E76" s="131"/>
      <c r="F76" s="136"/>
      <c r="G76" s="135"/>
      <c r="H76" s="150"/>
      <c r="I76" s="150"/>
      <c r="J76" s="59"/>
      <c r="K76" s="22"/>
    </row>
    <row r="77" spans="1:11" ht="15" x14ac:dyDescent="0.2">
      <c r="B77" s="54"/>
      <c r="C77" s="131"/>
      <c r="D77" s="131" t="s">
        <v>250</v>
      </c>
      <c r="E77" s="131"/>
      <c r="F77" s="136"/>
      <c r="G77" s="152"/>
      <c r="H77" s="150"/>
      <c r="I77" s="150"/>
      <c r="J77" s="59"/>
      <c r="K77" s="22"/>
    </row>
    <row r="78" spans="1:11" ht="15" x14ac:dyDescent="0.2">
      <c r="B78" s="54"/>
      <c r="C78" s="131"/>
      <c r="D78" s="131" t="s">
        <v>251</v>
      </c>
      <c r="E78" s="131"/>
      <c r="F78" s="136"/>
      <c r="G78" s="135"/>
      <c r="H78" s="150"/>
      <c r="I78" s="150"/>
      <c r="J78" s="59"/>
      <c r="K78" s="22"/>
    </row>
    <row r="79" spans="1:11" ht="15" x14ac:dyDescent="0.2">
      <c r="B79" s="54"/>
      <c r="C79" s="131"/>
      <c r="D79" s="131" t="s">
        <v>252</v>
      </c>
      <c r="E79" s="131"/>
      <c r="F79" s="136"/>
      <c r="G79" s="135"/>
      <c r="H79" s="150"/>
      <c r="I79" s="150"/>
      <c r="J79" s="59"/>
      <c r="K79" s="22"/>
    </row>
    <row r="80" spans="1:11" ht="15" x14ac:dyDescent="0.2">
      <c r="B80" s="54"/>
      <c r="C80" s="136"/>
      <c r="D80" s="136"/>
      <c r="E80" s="131"/>
      <c r="F80" s="136"/>
      <c r="G80" s="153"/>
      <c r="H80" s="153"/>
      <c r="I80" s="153"/>
      <c r="J80" s="59"/>
      <c r="K80" s="22"/>
    </row>
    <row r="81" spans="2:11" ht="15" x14ac:dyDescent="0.2">
      <c r="B81" s="54"/>
      <c r="C81" s="136"/>
      <c r="D81" s="136" t="s">
        <v>253</v>
      </c>
      <c r="E81" s="131"/>
      <c r="F81" s="131"/>
      <c r="G81" s="150"/>
      <c r="H81" s="150"/>
      <c r="I81" s="150"/>
      <c r="J81" s="59"/>
      <c r="K81" s="22"/>
    </row>
    <row r="82" spans="2:11" ht="15" x14ac:dyDescent="0.2">
      <c r="B82" s="54"/>
      <c r="C82" s="136"/>
      <c r="D82" s="136" t="s">
        <v>254</v>
      </c>
      <c r="E82" s="131"/>
      <c r="F82" s="131"/>
      <c r="G82" s="150"/>
      <c r="H82" s="150"/>
      <c r="I82" s="150"/>
      <c r="J82" s="59"/>
      <c r="K82" s="22"/>
    </row>
    <row r="83" spans="2:11" ht="15" x14ac:dyDescent="0.2">
      <c r="B83" s="54"/>
      <c r="C83" s="136"/>
      <c r="D83" s="136"/>
      <c r="E83" s="131"/>
      <c r="F83" s="131"/>
      <c r="G83" s="150"/>
      <c r="H83" s="150"/>
      <c r="I83" s="150"/>
      <c r="J83" s="59"/>
      <c r="K83" s="22"/>
    </row>
    <row r="84" spans="2:11" ht="15.75" thickBot="1" x14ac:dyDescent="0.25">
      <c r="B84" s="68"/>
      <c r="C84" s="154"/>
      <c r="D84" s="154"/>
      <c r="E84" s="155"/>
      <c r="F84" s="155"/>
      <c r="G84" s="156"/>
      <c r="H84" s="156"/>
      <c r="I84" s="156"/>
      <c r="J84" s="69"/>
      <c r="K84" s="22"/>
    </row>
    <row r="85" spans="2:11" ht="15" thickTop="1" x14ac:dyDescent="0.2">
      <c r="C85" s="41"/>
    </row>
    <row r="86" spans="2:11" x14ac:dyDescent="0.2">
      <c r="H86" s="18"/>
    </row>
    <row r="87" spans="2:11" x14ac:dyDescent="0.2">
      <c r="H87" s="18"/>
    </row>
    <row r="88" spans="2:11" x14ac:dyDescent="0.2">
      <c r="D88" s="27"/>
      <c r="E88" s="29"/>
      <c r="F88" s="6"/>
      <c r="G88" s="28"/>
      <c r="H88" s="22"/>
    </row>
    <row r="89" spans="2:11" x14ac:dyDescent="0.2">
      <c r="D89" s="27"/>
      <c r="E89" s="29"/>
      <c r="F89" s="6"/>
      <c r="G89" s="28"/>
      <c r="H89" s="22"/>
    </row>
    <row r="90" spans="2:11" x14ac:dyDescent="0.2">
      <c r="H90" s="30"/>
    </row>
    <row r="91" spans="2:11" x14ac:dyDescent="0.2">
      <c r="H91" s="30"/>
    </row>
    <row r="92" spans="2:11" x14ac:dyDescent="0.2">
      <c r="H92" s="30"/>
    </row>
    <row r="93" spans="2:11" x14ac:dyDescent="0.2">
      <c r="H93" s="30"/>
    </row>
    <row r="94" spans="2:11" x14ac:dyDescent="0.2">
      <c r="H94" s="30"/>
    </row>
    <row r="95" spans="2:11" x14ac:dyDescent="0.2">
      <c r="H95" s="30"/>
    </row>
    <row r="96" spans="2:11" x14ac:dyDescent="0.2">
      <c r="H96" s="30"/>
    </row>
    <row r="97" spans="8:8" x14ac:dyDescent="0.2">
      <c r="H97" s="30"/>
    </row>
    <row r="98" spans="8:8" x14ac:dyDescent="0.2">
      <c r="H98" s="30"/>
    </row>
    <row r="99" spans="8:8" x14ac:dyDescent="0.2">
      <c r="H99" s="30"/>
    </row>
    <row r="100" spans="8:8" x14ac:dyDescent="0.2">
      <c r="H100" s="30"/>
    </row>
    <row r="101" spans="8:8" x14ac:dyDescent="0.2">
      <c r="H101" s="30"/>
    </row>
    <row r="102" spans="8:8" x14ac:dyDescent="0.2">
      <c r="H102" s="31"/>
    </row>
  </sheetData>
  <mergeCells count="4">
    <mergeCell ref="C6:J6"/>
    <mergeCell ref="C7:J7"/>
    <mergeCell ref="C8:J8"/>
    <mergeCell ref="C9:J9"/>
  </mergeCells>
  <phoneticPr fontId="2" type="noConversion"/>
  <printOptions horizontalCentered="1"/>
  <pageMargins left="0.39370078740157483" right="0.39370078740157483" top="0.78740157480314965" bottom="0.39370078740157483" header="0" footer="0"/>
  <pageSetup scale="60" orientation="portrait" r:id="rId1"/>
  <headerFooter alignWithMargins="0">
    <oddFooter>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theme="3" tint="0.39997558519241921"/>
  </sheetPr>
  <dimension ref="C2:L151"/>
  <sheetViews>
    <sheetView tabSelected="1" zoomScaleNormal="100" workbookViewId="0">
      <selection activeCell="C9" sqref="C9:K9"/>
    </sheetView>
  </sheetViews>
  <sheetFormatPr baseColWidth="10" defaultRowHeight="15" x14ac:dyDescent="0.2"/>
  <cols>
    <col min="1" max="1" width="4.140625" style="1" customWidth="1"/>
    <col min="2" max="2" width="3.28515625" style="1" customWidth="1"/>
    <col min="3" max="3" width="4" style="1" customWidth="1"/>
    <col min="4" max="4" width="54.28515625" style="1" bestFit="1" customWidth="1"/>
    <col min="5" max="5" width="2.5703125" style="1" customWidth="1"/>
    <col min="6" max="6" width="18.42578125" style="1" customWidth="1"/>
    <col min="7" max="7" width="2.28515625" style="1" customWidth="1"/>
    <col min="8" max="8" width="18.28515625" style="1" customWidth="1"/>
    <col min="9" max="9" width="2.7109375" style="1" hidden="1" customWidth="1"/>
    <col min="10" max="10" width="17" style="1" hidden="1" customWidth="1"/>
    <col min="11" max="11" width="4.42578125" style="1" customWidth="1"/>
    <col min="12" max="12" width="11.42578125" style="2" customWidth="1"/>
    <col min="13" max="16384" width="11.42578125" style="1"/>
  </cols>
  <sheetData>
    <row r="2" spans="3:11" ht="15.75" thickBot="1" x14ac:dyDescent="0.25"/>
    <row r="3" spans="3:11" ht="15.75" thickTop="1" x14ac:dyDescent="0.2">
      <c r="C3" s="187"/>
      <c r="D3" s="188"/>
      <c r="E3" s="188"/>
      <c r="F3" s="188"/>
      <c r="G3" s="188"/>
      <c r="H3" s="188"/>
      <c r="I3" s="188"/>
      <c r="J3" s="188"/>
      <c r="K3" s="189"/>
    </row>
    <row r="4" spans="3:11" x14ac:dyDescent="0.2">
      <c r="C4" s="190"/>
      <c r="D4" s="396"/>
      <c r="E4" s="396"/>
      <c r="F4" s="396"/>
      <c r="G4" s="396"/>
      <c r="H4" s="396"/>
      <c r="I4" s="396"/>
      <c r="J4" s="396"/>
      <c r="K4" s="191"/>
    </row>
    <row r="5" spans="3:11" x14ac:dyDescent="0.2">
      <c r="C5" s="190"/>
      <c r="D5" s="396"/>
      <c r="E5" s="396"/>
      <c r="F5" s="396"/>
      <c r="G5" s="396"/>
      <c r="H5" s="396"/>
      <c r="I5" s="396"/>
      <c r="J5" s="396"/>
      <c r="K5" s="191"/>
    </row>
    <row r="6" spans="3:11" x14ac:dyDescent="0.2">
      <c r="C6" s="390" t="s">
        <v>186</v>
      </c>
      <c r="D6" s="391"/>
      <c r="E6" s="391"/>
      <c r="F6" s="391"/>
      <c r="G6" s="391"/>
      <c r="H6" s="391"/>
      <c r="I6" s="391"/>
      <c r="J6" s="391"/>
      <c r="K6" s="392"/>
    </row>
    <row r="7" spans="3:11" x14ac:dyDescent="0.2">
      <c r="C7" s="390" t="s">
        <v>261</v>
      </c>
      <c r="D7" s="391"/>
      <c r="E7" s="391"/>
      <c r="F7" s="391"/>
      <c r="G7" s="391"/>
      <c r="H7" s="391"/>
      <c r="I7" s="391"/>
      <c r="J7" s="391"/>
      <c r="K7" s="392"/>
    </row>
    <row r="8" spans="3:11" x14ac:dyDescent="0.2">
      <c r="C8" s="390" t="s">
        <v>164</v>
      </c>
      <c r="D8" s="391"/>
      <c r="E8" s="391"/>
      <c r="F8" s="391"/>
      <c r="G8" s="391"/>
      <c r="H8" s="391"/>
      <c r="I8" s="391"/>
      <c r="J8" s="391"/>
      <c r="K8" s="392"/>
    </row>
    <row r="9" spans="3:11" ht="15.75" thickBot="1" x14ac:dyDescent="0.25">
      <c r="C9" s="393"/>
      <c r="D9" s="394"/>
      <c r="E9" s="394"/>
      <c r="F9" s="394"/>
      <c r="G9" s="394"/>
      <c r="H9" s="394"/>
      <c r="I9" s="394"/>
      <c r="J9" s="394"/>
      <c r="K9" s="395"/>
    </row>
    <row r="10" spans="3:11" ht="6" customHeight="1" x14ac:dyDescent="0.2">
      <c r="C10" s="192"/>
      <c r="D10" s="161"/>
      <c r="E10" s="161"/>
      <c r="F10" s="161"/>
      <c r="G10" s="161"/>
      <c r="H10" s="161"/>
      <c r="I10" s="161"/>
      <c r="J10" s="161"/>
      <c r="K10" s="193"/>
    </row>
    <row r="11" spans="3:11" ht="18.600000000000001" customHeight="1" x14ac:dyDescent="0.2">
      <c r="C11" s="192"/>
      <c r="D11" s="38" t="s">
        <v>168</v>
      </c>
      <c r="E11" s="162"/>
      <c r="F11" s="243">
        <v>2023</v>
      </c>
      <c r="G11" s="163"/>
      <c r="H11" s="243">
        <v>2022</v>
      </c>
      <c r="I11" s="159"/>
      <c r="J11" s="163" t="s">
        <v>57</v>
      </c>
      <c r="K11" s="194"/>
    </row>
    <row r="12" spans="3:11" ht="3.6" customHeight="1" x14ac:dyDescent="0.2">
      <c r="C12" s="192"/>
      <c r="D12" s="162"/>
      <c r="E12" s="162"/>
      <c r="F12" s="159"/>
      <c r="G12" s="163"/>
      <c r="H12" s="163"/>
      <c r="I12" s="159"/>
      <c r="J12" s="163"/>
      <c r="K12" s="194"/>
    </row>
    <row r="13" spans="3:11" ht="15.6" customHeight="1" x14ac:dyDescent="0.2">
      <c r="C13" s="192"/>
      <c r="D13" s="46" t="s">
        <v>20</v>
      </c>
      <c r="E13" s="159"/>
      <c r="F13" s="159"/>
      <c r="G13" s="159"/>
      <c r="H13" s="164"/>
      <c r="I13" s="159"/>
      <c r="J13" s="159"/>
      <c r="K13" s="194"/>
    </row>
    <row r="14" spans="3:11" x14ac:dyDescent="0.2">
      <c r="C14" s="192"/>
      <c r="D14" s="159" t="s">
        <v>21</v>
      </c>
      <c r="E14" s="159"/>
      <c r="F14" s="259">
        <v>36714235.469999999</v>
      </c>
      <c r="G14" s="159"/>
      <c r="H14" s="259">
        <v>52865086</v>
      </c>
      <c r="I14" s="159"/>
      <c r="J14" s="166">
        <v>1462536.8</v>
      </c>
      <c r="K14" s="194"/>
    </row>
    <row r="15" spans="3:11" x14ac:dyDescent="0.2">
      <c r="C15" s="192"/>
      <c r="D15" s="159" t="s">
        <v>240</v>
      </c>
      <c r="E15" s="159"/>
      <c r="F15" s="259">
        <v>448135273.99000001</v>
      </c>
      <c r="G15" s="159"/>
      <c r="H15" s="259">
        <v>641407626</v>
      </c>
      <c r="I15" s="159"/>
      <c r="J15" s="166"/>
      <c r="K15" s="194"/>
    </row>
    <row r="16" spans="3:11" x14ac:dyDescent="0.2">
      <c r="C16" s="192"/>
      <c r="D16" s="159" t="s">
        <v>22</v>
      </c>
      <c r="E16" s="159"/>
      <c r="F16" s="259">
        <v>2797749</v>
      </c>
      <c r="G16" s="159"/>
      <c r="H16" s="259">
        <v>2797749</v>
      </c>
      <c r="I16" s="159"/>
      <c r="J16" s="166"/>
      <c r="K16" s="194"/>
    </row>
    <row r="17" spans="3:11" x14ac:dyDescent="0.2">
      <c r="C17" s="192"/>
      <c r="D17" s="159" t="s">
        <v>43</v>
      </c>
      <c r="E17" s="159"/>
      <c r="F17" s="259">
        <v>312349.18000000005</v>
      </c>
      <c r="G17" s="159"/>
      <c r="H17" s="259">
        <v>137803</v>
      </c>
      <c r="I17" s="159"/>
      <c r="J17" s="166"/>
      <c r="K17" s="194"/>
    </row>
    <row r="18" spans="3:11" x14ac:dyDescent="0.2">
      <c r="C18" s="192"/>
      <c r="D18" s="159" t="s">
        <v>177</v>
      </c>
      <c r="E18" s="159"/>
      <c r="F18" s="259">
        <v>1021235.15</v>
      </c>
      <c r="G18" s="168"/>
      <c r="H18" s="259">
        <v>3832380</v>
      </c>
      <c r="I18" s="159"/>
      <c r="J18" s="168"/>
      <c r="K18" s="194"/>
    </row>
    <row r="19" spans="3:11" x14ac:dyDescent="0.2">
      <c r="C19" s="192"/>
      <c r="D19" s="159" t="s">
        <v>23</v>
      </c>
      <c r="E19" s="159"/>
      <c r="F19" s="259">
        <v>11469772.210000001</v>
      </c>
      <c r="G19" s="168"/>
      <c r="H19" s="259">
        <v>3411408</v>
      </c>
      <c r="I19" s="159"/>
      <c r="J19" s="168"/>
      <c r="K19" s="194"/>
    </row>
    <row r="20" spans="3:11" x14ac:dyDescent="0.2">
      <c r="C20" s="192"/>
      <c r="D20" s="159" t="s">
        <v>59</v>
      </c>
      <c r="E20" s="159"/>
      <c r="F20" s="259">
        <v>302575170.00999999</v>
      </c>
      <c r="G20" s="168"/>
      <c r="H20" s="259">
        <v>245016094</v>
      </c>
      <c r="I20" s="159"/>
      <c r="J20" s="168"/>
      <c r="K20" s="194"/>
    </row>
    <row r="21" spans="3:11" x14ac:dyDescent="0.2">
      <c r="C21" s="192"/>
      <c r="D21" s="159" t="s">
        <v>24</v>
      </c>
      <c r="E21" s="159"/>
      <c r="F21" s="259">
        <v>916312417.20000005</v>
      </c>
      <c r="G21" s="168"/>
      <c r="H21" s="259">
        <v>690242774</v>
      </c>
      <c r="I21" s="159"/>
      <c r="J21" s="168"/>
      <c r="K21" s="194"/>
    </row>
    <row r="22" spans="3:11" x14ac:dyDescent="0.2">
      <c r="C22" s="192"/>
      <c r="D22" s="159" t="s">
        <v>60</v>
      </c>
      <c r="E22" s="159"/>
      <c r="F22" s="260">
        <v>116700000</v>
      </c>
      <c r="G22" s="159"/>
      <c r="H22" s="260">
        <v>116700000</v>
      </c>
      <c r="I22" s="159"/>
      <c r="J22" s="166">
        <f>SUM(J19:J20)</f>
        <v>0</v>
      </c>
      <c r="K22" s="194"/>
    </row>
    <row r="23" spans="3:11" x14ac:dyDescent="0.2">
      <c r="C23" s="192"/>
      <c r="D23" s="127" t="s">
        <v>200</v>
      </c>
      <c r="E23" s="159"/>
      <c r="F23" s="186">
        <f>SUM(F14:F22)-1</f>
        <v>1836038201.21</v>
      </c>
      <c r="G23" s="159"/>
      <c r="H23" s="186">
        <f>SUM(H14:H22)</f>
        <v>1756410920</v>
      </c>
      <c r="I23" s="159"/>
      <c r="J23" s="159"/>
      <c r="K23" s="194"/>
    </row>
    <row r="24" spans="3:11" x14ac:dyDescent="0.2">
      <c r="C24" s="192"/>
      <c r="D24" s="242"/>
      <c r="E24" s="159"/>
      <c r="F24" s="303"/>
      <c r="G24" s="159"/>
      <c r="H24" s="165"/>
      <c r="I24" s="159"/>
      <c r="J24" s="159"/>
      <c r="K24" s="194"/>
    </row>
    <row r="25" spans="3:11" x14ac:dyDescent="0.2">
      <c r="C25" s="192"/>
      <c r="D25" s="38" t="s">
        <v>28</v>
      </c>
      <c r="E25" s="159"/>
      <c r="F25" s="304"/>
      <c r="G25" s="169"/>
      <c r="H25" s="170"/>
      <c r="I25" s="159"/>
      <c r="J25" s="168">
        <v>399912.37</v>
      </c>
      <c r="K25" s="194"/>
    </row>
    <row r="26" spans="3:11" x14ac:dyDescent="0.2">
      <c r="C26" s="192"/>
      <c r="D26" s="159" t="s">
        <v>25</v>
      </c>
      <c r="E26" s="167"/>
      <c r="F26" s="259">
        <v>545252665.0999999</v>
      </c>
      <c r="G26" s="159"/>
      <c r="H26" s="160">
        <v>498779020</v>
      </c>
      <c r="I26" s="159"/>
      <c r="J26" s="168"/>
      <c r="K26" s="194"/>
    </row>
    <row r="27" spans="3:11" ht="14.45" customHeight="1" x14ac:dyDescent="0.2">
      <c r="C27" s="192"/>
      <c r="D27" s="159" t="s">
        <v>183</v>
      </c>
      <c r="E27" s="159"/>
      <c r="F27" s="305">
        <v>-169350581.45999998</v>
      </c>
      <c r="G27" s="159"/>
      <c r="H27" s="175">
        <v>-167499907</v>
      </c>
      <c r="I27" s="159"/>
      <c r="J27" s="168"/>
      <c r="K27" s="194"/>
    </row>
    <row r="28" spans="3:11" ht="13.9" customHeight="1" x14ac:dyDescent="0.2">
      <c r="C28" s="192"/>
      <c r="D28" s="159" t="s">
        <v>180</v>
      </c>
      <c r="E28" s="159"/>
      <c r="F28" s="306">
        <v>607392.04</v>
      </c>
      <c r="G28" s="159"/>
      <c r="H28" s="252">
        <v>607392</v>
      </c>
      <c r="I28" s="159"/>
      <c r="J28" s="168"/>
      <c r="K28" s="194"/>
    </row>
    <row r="29" spans="3:11" ht="17.25" customHeight="1" x14ac:dyDescent="0.2">
      <c r="C29" s="192"/>
      <c r="D29" s="127" t="s">
        <v>201</v>
      </c>
      <c r="E29" s="171"/>
      <c r="F29" s="307">
        <f>SUM(F26:F28)</f>
        <v>376509475.67999995</v>
      </c>
      <c r="G29" s="159"/>
      <c r="H29" s="186">
        <f>SUM(H26:H28)</f>
        <v>331886505</v>
      </c>
      <c r="I29" s="159"/>
      <c r="J29" s="168"/>
      <c r="K29" s="194"/>
    </row>
    <row r="30" spans="3:11" ht="17.25" customHeight="1" x14ac:dyDescent="0.2">
      <c r="C30" s="192"/>
      <c r="D30" s="159"/>
      <c r="E30" s="159"/>
      <c r="F30" s="159"/>
      <c r="G30" s="159"/>
      <c r="H30" s="165"/>
      <c r="I30" s="159"/>
      <c r="J30" s="166">
        <f>SUM(J25:J25)</f>
        <v>399912.37</v>
      </c>
      <c r="K30" s="194"/>
    </row>
    <row r="31" spans="3:11" ht="16.149999999999999" customHeight="1" thickBot="1" x14ac:dyDescent="0.25">
      <c r="C31" s="192"/>
      <c r="D31" s="127" t="s">
        <v>35</v>
      </c>
      <c r="E31" s="159"/>
      <c r="F31" s="119">
        <f>+F23+F29</f>
        <v>2212547676.8899999</v>
      </c>
      <c r="G31" s="241"/>
      <c r="H31" s="119">
        <f>+H23+H29</f>
        <v>2088297425</v>
      </c>
      <c r="I31" s="159"/>
      <c r="J31" s="174">
        <f>+J14+J22+J30</f>
        <v>1862449.17</v>
      </c>
      <c r="K31" s="194"/>
    </row>
    <row r="32" spans="3:11" ht="10.9" customHeight="1" thickTop="1" x14ac:dyDescent="0.2">
      <c r="C32" s="192"/>
      <c r="D32" s="159"/>
      <c r="E32" s="159"/>
      <c r="F32" s="159"/>
      <c r="G32" s="159"/>
      <c r="H32" s="166"/>
      <c r="I32" s="159"/>
      <c r="J32" s="159"/>
      <c r="K32" s="194"/>
    </row>
    <row r="33" spans="3:11" ht="16.899999999999999" customHeight="1" x14ac:dyDescent="0.2">
      <c r="C33" s="192"/>
      <c r="D33" s="38" t="s">
        <v>27</v>
      </c>
      <c r="E33" s="159"/>
      <c r="F33" s="249"/>
      <c r="G33" s="168"/>
      <c r="H33" s="164"/>
      <c r="I33" s="159"/>
      <c r="J33" s="173">
        <v>-9259239.8100000005</v>
      </c>
      <c r="K33" s="194"/>
    </row>
    <row r="34" spans="3:11" ht="17.45" customHeight="1" x14ac:dyDescent="0.2">
      <c r="C34" s="192"/>
      <c r="D34" s="167" t="s">
        <v>33</v>
      </c>
      <c r="E34" s="159"/>
      <c r="F34" s="166"/>
      <c r="G34" s="159"/>
      <c r="H34" s="159"/>
      <c r="I34" s="159"/>
      <c r="J34" s="168"/>
      <c r="K34" s="194"/>
    </row>
    <row r="35" spans="3:11" ht="12.6" customHeight="1" x14ac:dyDescent="0.2">
      <c r="C35" s="195"/>
      <c r="D35" s="159" t="s">
        <v>31</v>
      </c>
      <c r="E35" s="167"/>
      <c r="F35" s="176">
        <v>19981134.23</v>
      </c>
      <c r="G35" s="159"/>
      <c r="H35" s="176">
        <v>13320607</v>
      </c>
      <c r="I35" s="159"/>
      <c r="J35" s="159"/>
      <c r="K35" s="194"/>
    </row>
    <row r="36" spans="3:11" ht="13.9" customHeight="1" x14ac:dyDescent="0.2">
      <c r="C36" s="195"/>
      <c r="D36" s="159" t="s">
        <v>30</v>
      </c>
      <c r="E36" s="167"/>
      <c r="F36" s="176">
        <v>43122717.939999998</v>
      </c>
      <c r="G36" s="163"/>
      <c r="H36" s="176">
        <v>51875085</v>
      </c>
      <c r="I36" s="159"/>
      <c r="J36" s="163" t="s">
        <v>57</v>
      </c>
      <c r="K36" s="194"/>
    </row>
    <row r="37" spans="3:11" ht="12.6" customHeight="1" x14ac:dyDescent="0.2">
      <c r="C37" s="195"/>
      <c r="D37" s="159" t="s">
        <v>119</v>
      </c>
      <c r="E37" s="167"/>
      <c r="F37" s="385">
        <v>1218234.75</v>
      </c>
      <c r="G37" s="163"/>
      <c r="H37" s="177">
        <v>64577</v>
      </c>
      <c r="I37" s="159"/>
      <c r="J37" s="163"/>
      <c r="K37" s="194"/>
    </row>
    <row r="38" spans="3:11" ht="15" customHeight="1" x14ac:dyDescent="0.2">
      <c r="C38" s="195"/>
      <c r="D38" s="127" t="s">
        <v>198</v>
      </c>
      <c r="E38" s="159"/>
      <c r="F38" s="42">
        <f>SUM(F35:F37)</f>
        <v>64322086.920000002</v>
      </c>
      <c r="G38" s="168"/>
      <c r="H38" s="101">
        <f>SUM(H35:H37)</f>
        <v>65260269</v>
      </c>
      <c r="I38" s="159"/>
      <c r="J38" s="168"/>
      <c r="K38" s="194"/>
    </row>
    <row r="39" spans="3:11" ht="12" customHeight="1" x14ac:dyDescent="0.2">
      <c r="C39" s="195"/>
      <c r="D39" s="159"/>
      <c r="E39" s="159"/>
      <c r="F39" s="159"/>
      <c r="G39" s="168"/>
      <c r="H39" s="168"/>
      <c r="I39" s="159"/>
      <c r="J39" s="168"/>
      <c r="K39" s="194"/>
    </row>
    <row r="40" spans="3:11" x14ac:dyDescent="0.2">
      <c r="C40" s="195"/>
      <c r="D40" s="38" t="s">
        <v>32</v>
      </c>
      <c r="E40" s="159"/>
      <c r="F40" s="159"/>
      <c r="G40" s="168"/>
      <c r="H40" s="168"/>
      <c r="I40" s="159"/>
      <c r="J40" s="168"/>
      <c r="K40" s="194"/>
    </row>
    <row r="41" spans="3:11" x14ac:dyDescent="0.2">
      <c r="C41" s="195"/>
      <c r="D41" s="159" t="s">
        <v>29</v>
      </c>
      <c r="E41" s="167"/>
      <c r="F41" s="176">
        <v>1291690518.8199999</v>
      </c>
      <c r="G41" s="168"/>
      <c r="H41" s="168">
        <v>1315220670</v>
      </c>
      <c r="I41" s="159"/>
      <c r="J41" s="168"/>
      <c r="K41" s="194"/>
    </row>
    <row r="42" spans="3:11" ht="12.6" customHeight="1" x14ac:dyDescent="0.2">
      <c r="C42" s="195"/>
      <c r="D42" s="159" t="s">
        <v>153</v>
      </c>
      <c r="E42" s="167"/>
      <c r="F42" s="176">
        <v>72986402.670000002</v>
      </c>
      <c r="G42" s="168"/>
      <c r="H42" s="168">
        <v>16180017</v>
      </c>
      <c r="I42" s="159"/>
      <c r="J42" s="168"/>
      <c r="K42" s="194"/>
    </row>
    <row r="43" spans="3:11" ht="13.5" customHeight="1" x14ac:dyDescent="0.2">
      <c r="C43" s="195"/>
      <c r="D43" s="159" t="s">
        <v>154</v>
      </c>
      <c r="E43" s="167"/>
      <c r="F43" s="177">
        <v>116700000</v>
      </c>
      <c r="G43" s="168"/>
      <c r="H43" s="173">
        <v>116700000</v>
      </c>
      <c r="I43" s="159"/>
      <c r="J43" s="168"/>
      <c r="K43" s="194"/>
    </row>
    <row r="44" spans="3:11" ht="14.45" customHeight="1" x14ac:dyDescent="0.2">
      <c r="C44" s="195"/>
      <c r="D44" s="127" t="s">
        <v>187</v>
      </c>
      <c r="E44" s="159"/>
      <c r="F44" s="283">
        <f>SUM(F41:F43)-1</f>
        <v>1481376920.49</v>
      </c>
      <c r="G44" s="168"/>
      <c r="H44" s="42">
        <f>SUM(H41:H43)</f>
        <v>1448100687</v>
      </c>
      <c r="I44" s="159"/>
      <c r="J44" s="168"/>
      <c r="K44" s="194"/>
    </row>
    <row r="45" spans="3:11" ht="6.6" customHeight="1" x14ac:dyDescent="0.2">
      <c r="C45" s="195"/>
      <c r="D45" s="242"/>
      <c r="E45" s="159"/>
      <c r="F45" s="164"/>
      <c r="G45" s="168"/>
      <c r="H45" s="182"/>
      <c r="I45" s="159"/>
      <c r="J45" s="168"/>
      <c r="K45" s="194"/>
    </row>
    <row r="46" spans="3:11" ht="19.5" customHeight="1" thickBot="1" x14ac:dyDescent="0.25">
      <c r="C46" s="195"/>
      <c r="D46" s="127" t="s">
        <v>36</v>
      </c>
      <c r="E46" s="171"/>
      <c r="F46" s="184">
        <f>+F44+F38</f>
        <v>1545699007.4100001</v>
      </c>
      <c r="G46" s="168"/>
      <c r="H46" s="184">
        <f>+H38+H44</f>
        <v>1513360956</v>
      </c>
      <c r="I46" s="159"/>
      <c r="J46" s="168"/>
      <c r="K46" s="194"/>
    </row>
    <row r="47" spans="3:11" ht="10.9" customHeight="1" thickTop="1" x14ac:dyDescent="0.2">
      <c r="C47" s="195"/>
      <c r="D47" s="183"/>
      <c r="E47" s="159"/>
      <c r="F47" s="159"/>
      <c r="G47" s="166"/>
      <c r="H47" s="172"/>
      <c r="I47" s="159"/>
      <c r="J47" s="166" t="e">
        <f>+#REF!+#REF!+#REF!</f>
        <v>#REF!</v>
      </c>
      <c r="K47" s="194"/>
    </row>
    <row r="48" spans="3:11" ht="13.9" customHeight="1" x14ac:dyDescent="0.2">
      <c r="C48" s="195"/>
      <c r="D48" s="46" t="s">
        <v>188</v>
      </c>
      <c r="E48" s="159"/>
      <c r="F48" s="168"/>
      <c r="G48" s="168"/>
      <c r="H48" s="159"/>
      <c r="I48" s="159"/>
      <c r="J48" s="159"/>
      <c r="K48" s="194"/>
    </row>
    <row r="49" spans="3:12" x14ac:dyDescent="0.2">
      <c r="C49" s="195"/>
      <c r="D49" s="159" t="s">
        <v>40</v>
      </c>
      <c r="E49" s="159"/>
      <c r="F49" s="160">
        <v>94403308</v>
      </c>
      <c r="G49" s="168"/>
      <c r="H49" s="160">
        <v>94403309</v>
      </c>
      <c r="I49" s="159"/>
      <c r="J49" s="173">
        <v>53367236.979999997</v>
      </c>
      <c r="K49" s="194"/>
    </row>
    <row r="50" spans="3:12" x14ac:dyDescent="0.2">
      <c r="C50" s="195"/>
      <c r="D50" s="159" t="s">
        <v>189</v>
      </c>
      <c r="E50" s="159"/>
      <c r="F50" s="160">
        <v>494462832</v>
      </c>
      <c r="G50" s="168"/>
      <c r="H50" s="160">
        <v>493361225</v>
      </c>
      <c r="I50" s="159"/>
      <c r="J50" s="168"/>
      <c r="K50" s="194"/>
    </row>
    <row r="51" spans="3:12" x14ac:dyDescent="0.2">
      <c r="C51" s="195"/>
      <c r="D51" s="159" t="s">
        <v>34</v>
      </c>
      <c r="E51" s="159"/>
      <c r="F51" s="285">
        <v>77982529.879999995</v>
      </c>
      <c r="G51" s="168"/>
      <c r="H51" s="246">
        <v>-12828065</v>
      </c>
      <c r="I51" s="159"/>
      <c r="J51" s="168"/>
      <c r="K51" s="194"/>
    </row>
    <row r="52" spans="3:12" x14ac:dyDescent="0.2">
      <c r="C52" s="195"/>
      <c r="D52" s="127" t="s">
        <v>41</v>
      </c>
      <c r="E52" s="159"/>
      <c r="F52" s="185">
        <f>SUM(F49:F51)</f>
        <v>666848669.88</v>
      </c>
      <c r="G52" s="168"/>
      <c r="H52" s="289">
        <f>SUM(H49:H51)</f>
        <v>574936469</v>
      </c>
      <c r="I52" s="159"/>
      <c r="J52" s="168"/>
      <c r="K52" s="194"/>
    </row>
    <row r="53" spans="3:12" x14ac:dyDescent="0.2">
      <c r="C53" s="195"/>
      <c r="D53" s="159"/>
      <c r="E53" s="159"/>
      <c r="F53" s="168"/>
      <c r="G53" s="168"/>
      <c r="H53" s="168"/>
      <c r="I53" s="159"/>
      <c r="J53" s="159"/>
      <c r="K53" s="194"/>
    </row>
    <row r="54" spans="3:12" ht="15.75" thickBot="1" x14ac:dyDescent="0.25">
      <c r="C54" s="195"/>
      <c r="D54" s="127" t="s">
        <v>42</v>
      </c>
      <c r="E54" s="158"/>
      <c r="F54" s="119">
        <f>+F46+F52</f>
        <v>2212547677.29</v>
      </c>
      <c r="G54" s="50"/>
      <c r="H54" s="119">
        <f>+H52+H46</f>
        <v>2088297425</v>
      </c>
      <c r="I54" s="159"/>
      <c r="J54" s="174" t="e">
        <f>SUM(J47:J49)</f>
        <v>#REF!</v>
      </c>
      <c r="K54" s="194"/>
    </row>
    <row r="55" spans="3:12" ht="16.5" thickTop="1" thickBot="1" x14ac:dyDescent="0.25">
      <c r="C55" s="196"/>
      <c r="D55" s="197"/>
      <c r="E55" s="197"/>
      <c r="F55" s="197"/>
      <c r="G55" s="198"/>
      <c r="H55" s="198" t="s">
        <v>69</v>
      </c>
      <c r="I55" s="199"/>
      <c r="J55" s="199"/>
      <c r="K55" s="200"/>
    </row>
    <row r="56" spans="3:12" ht="15.75" thickTop="1" x14ac:dyDescent="0.2">
      <c r="C56" s="37"/>
      <c r="D56" s="158"/>
      <c r="E56" s="158"/>
      <c r="F56" s="308"/>
      <c r="G56" s="159"/>
      <c r="H56" s="164"/>
      <c r="I56" s="159"/>
      <c r="J56" s="173">
        <v>-5348157.34</v>
      </c>
      <c r="K56" s="159"/>
    </row>
    <row r="57" spans="3:12" x14ac:dyDescent="0.2">
      <c r="C57" s="13"/>
      <c r="D57" s="180"/>
      <c r="E57" s="178"/>
      <c r="F57" s="123"/>
      <c r="G57" s="178"/>
      <c r="H57" s="179"/>
      <c r="I57" s="178"/>
      <c r="J57" s="178"/>
      <c r="K57" s="178"/>
      <c r="L57" s="1"/>
    </row>
    <row r="58" spans="3:12" x14ac:dyDescent="0.2">
      <c r="C58" s="13"/>
      <c r="D58" s="181"/>
      <c r="E58" s="178"/>
      <c r="F58" s="121"/>
      <c r="G58" s="178"/>
      <c r="H58" s="180"/>
      <c r="I58" s="178"/>
      <c r="J58" s="178"/>
      <c r="K58" s="178"/>
      <c r="L58" s="1"/>
    </row>
    <row r="59" spans="3:12" x14ac:dyDescent="0.2">
      <c r="C59" s="13"/>
      <c r="D59" s="180"/>
      <c r="E59" s="178"/>
      <c r="F59" s="122"/>
      <c r="G59" s="178"/>
      <c r="H59" s="121"/>
      <c r="I59" s="178"/>
      <c r="J59" s="178"/>
      <c r="K59" s="178"/>
      <c r="L59" s="1"/>
    </row>
    <row r="60" spans="3:12" x14ac:dyDescent="0.2">
      <c r="C60" s="13"/>
      <c r="D60" s="178"/>
      <c r="E60" s="178"/>
      <c r="F60" s="121"/>
      <c r="G60" s="178"/>
      <c r="H60" s="180"/>
      <c r="I60" s="178"/>
      <c r="J60" s="178"/>
      <c r="K60" s="178"/>
      <c r="L60" s="1"/>
    </row>
    <row r="61" spans="3:12" x14ac:dyDescent="0.2">
      <c r="C61" s="13"/>
      <c r="D61" s="178"/>
      <c r="E61" s="178"/>
      <c r="F61" s="121">
        <f>+F54-F31</f>
        <v>0.40000009536743164</v>
      </c>
      <c r="G61" s="178"/>
      <c r="H61" s="121">
        <f>+H54-H31</f>
        <v>0</v>
      </c>
      <c r="I61" s="178"/>
      <c r="J61" s="178"/>
      <c r="K61" s="178"/>
      <c r="L61" s="1"/>
    </row>
    <row r="62" spans="3:12" x14ac:dyDescent="0.2">
      <c r="C62" s="13"/>
      <c r="D62" s="178"/>
      <c r="E62" s="178"/>
      <c r="F62" s="121"/>
      <c r="G62" s="178"/>
      <c r="H62" s="121"/>
      <c r="I62" s="178"/>
      <c r="J62" s="178"/>
      <c r="K62" s="178"/>
      <c r="L62" s="1"/>
    </row>
    <row r="63" spans="3:12" x14ac:dyDescent="0.2">
      <c r="C63" s="13"/>
      <c r="D63" s="178"/>
      <c r="E63" s="178"/>
      <c r="F63" s="121"/>
      <c r="G63" s="178"/>
      <c r="H63" s="121"/>
      <c r="I63" s="178"/>
      <c r="J63" s="178"/>
      <c r="K63" s="178" t="s">
        <v>18</v>
      </c>
      <c r="L63" s="1"/>
    </row>
    <row r="64" spans="3:12" s="2" customFormat="1" x14ac:dyDescent="0.2">
      <c r="C64" s="13"/>
      <c r="D64" s="178"/>
      <c r="E64" s="178"/>
      <c r="F64" s="121"/>
      <c r="G64" s="178"/>
      <c r="H64" s="121"/>
      <c r="I64" s="178"/>
      <c r="J64" s="178"/>
      <c r="K64" s="178"/>
    </row>
    <row r="65" spans="3:11" customFormat="1" ht="14.25" x14ac:dyDescent="0.2">
      <c r="C65" s="13"/>
      <c r="D65" s="178"/>
      <c r="E65" s="178"/>
      <c r="F65" s="121"/>
      <c r="G65" s="178"/>
      <c r="H65" s="123"/>
      <c r="I65" s="178"/>
      <c r="J65" s="178"/>
      <c r="K65" s="178"/>
    </row>
    <row r="66" spans="3:11" customFormat="1" ht="15" customHeight="1" x14ac:dyDescent="0.2">
      <c r="C66" s="13"/>
      <c r="D66" s="178"/>
      <c r="E66" s="178"/>
      <c r="F66" s="123"/>
      <c r="G66" s="178"/>
      <c r="H66" s="121"/>
      <c r="I66" s="178"/>
      <c r="J66" s="178"/>
      <c r="K66" s="178"/>
    </row>
    <row r="67" spans="3:11" s="2" customFormat="1" x14ac:dyDescent="0.2">
      <c r="C67" s="13"/>
      <c r="D67" s="178"/>
      <c r="E67" s="178"/>
      <c r="F67" s="121"/>
      <c r="G67" s="178"/>
      <c r="H67" s="180"/>
      <c r="I67" s="178"/>
      <c r="J67" s="178"/>
      <c r="K67" s="178"/>
    </row>
    <row r="68" spans="3:11" s="2" customFormat="1" x14ac:dyDescent="0.2">
      <c r="C68" s="13"/>
      <c r="D68" s="178"/>
      <c r="E68" s="178"/>
      <c r="F68" s="122"/>
      <c r="G68" s="178"/>
      <c r="H68" s="280"/>
      <c r="I68" s="178"/>
      <c r="J68" s="178"/>
      <c r="K68" s="178"/>
    </row>
    <row r="69" spans="3:11" s="2" customFormat="1" x14ac:dyDescent="0.2">
      <c r="C69" s="13"/>
      <c r="D69" s="178"/>
      <c r="E69" s="178"/>
      <c r="F69" s="121"/>
      <c r="G69" s="178"/>
      <c r="H69" s="280"/>
      <c r="I69" s="178"/>
      <c r="J69" s="178"/>
      <c r="K69" s="178"/>
    </row>
    <row r="70" spans="3:11" s="2" customFormat="1" x14ac:dyDescent="0.2">
      <c r="C70" s="13"/>
      <c r="D70" s="178"/>
      <c r="E70" s="178"/>
      <c r="F70" s="121"/>
      <c r="G70" s="178"/>
      <c r="H70" s="179"/>
      <c r="I70" s="178"/>
      <c r="J70" s="178"/>
      <c r="K70" s="178"/>
    </row>
    <row r="71" spans="3:11" x14ac:dyDescent="0.2">
      <c r="C71" s="13"/>
      <c r="D71" s="178"/>
      <c r="E71" s="178"/>
      <c r="F71" s="121"/>
      <c r="G71" s="178"/>
      <c r="H71" s="179"/>
      <c r="I71" s="178"/>
      <c r="J71" s="178"/>
      <c r="K71" s="178"/>
    </row>
    <row r="72" spans="3:11" x14ac:dyDescent="0.2">
      <c r="C72" s="13"/>
      <c r="D72" s="178"/>
      <c r="E72" s="178"/>
      <c r="F72" s="180"/>
      <c r="G72" s="178"/>
      <c r="H72" s="179"/>
      <c r="I72" s="178"/>
      <c r="J72" s="178"/>
      <c r="K72" s="178"/>
    </row>
    <row r="73" spans="3:11" x14ac:dyDescent="0.2">
      <c r="C73" s="13"/>
      <c r="D73" s="178"/>
      <c r="E73" s="178"/>
      <c r="F73" s="180"/>
      <c r="G73" s="178"/>
      <c r="H73" s="179"/>
      <c r="I73" s="178"/>
      <c r="J73" s="178"/>
      <c r="K73" s="178"/>
    </row>
    <row r="74" spans="3:11" x14ac:dyDescent="0.2">
      <c r="C74" s="13"/>
      <c r="D74" s="178"/>
      <c r="E74" s="178"/>
      <c r="F74" s="178"/>
      <c r="G74" s="178"/>
      <c r="H74" s="179"/>
      <c r="I74" s="178"/>
      <c r="J74" s="178"/>
      <c r="K74" s="178"/>
    </row>
    <row r="75" spans="3:11" x14ac:dyDescent="0.2">
      <c r="C75" s="13"/>
      <c r="D75" s="178"/>
      <c r="E75" s="178"/>
      <c r="F75" s="178"/>
      <c r="G75" s="178"/>
      <c r="H75" s="179"/>
      <c r="I75" s="178"/>
      <c r="J75" s="178"/>
      <c r="K75" s="178"/>
    </row>
    <row r="76" spans="3:11" x14ac:dyDescent="0.2">
      <c r="C76" s="13"/>
      <c r="D76" s="178"/>
      <c r="E76" s="178"/>
      <c r="F76" s="178"/>
      <c r="G76" s="178"/>
      <c r="H76" s="179"/>
      <c r="I76" s="178"/>
      <c r="J76" s="178"/>
      <c r="K76" s="178"/>
    </row>
    <row r="77" spans="3:11" x14ac:dyDescent="0.2">
      <c r="C77" s="13"/>
      <c r="D77" s="13"/>
      <c r="E77" s="13"/>
      <c r="F77" s="13"/>
      <c r="G77" s="13"/>
      <c r="H77" s="14"/>
      <c r="I77" s="13"/>
      <c r="J77" s="13"/>
      <c r="K77" s="13"/>
    </row>
    <row r="78" spans="3:11" x14ac:dyDescent="0.2">
      <c r="C78" s="13"/>
      <c r="D78" s="13"/>
      <c r="E78" s="13"/>
      <c r="F78" s="13"/>
      <c r="G78" s="13"/>
      <c r="H78" s="14"/>
      <c r="I78" s="13"/>
      <c r="J78" s="13"/>
      <c r="K78" s="13"/>
    </row>
    <row r="79" spans="3:11" x14ac:dyDescent="0.2">
      <c r="C79" s="13"/>
      <c r="D79" s="13"/>
      <c r="E79" s="13"/>
      <c r="F79" s="13"/>
      <c r="G79" s="13"/>
      <c r="H79" s="14"/>
      <c r="I79" s="13"/>
      <c r="J79" s="13"/>
      <c r="K79" s="13"/>
    </row>
    <row r="80" spans="3:11" x14ac:dyDescent="0.2">
      <c r="C80" s="13"/>
      <c r="D80" s="13"/>
      <c r="E80" s="13"/>
      <c r="F80" s="13"/>
      <c r="G80" s="13"/>
      <c r="H80" s="14"/>
      <c r="I80" s="13"/>
      <c r="J80" s="13"/>
      <c r="K80" s="13"/>
    </row>
    <row r="81" spans="3:11" x14ac:dyDescent="0.2">
      <c r="C81" s="13"/>
      <c r="D81" s="13"/>
      <c r="E81" s="13"/>
      <c r="F81" s="13"/>
      <c r="G81" s="13"/>
      <c r="H81" s="14"/>
      <c r="I81" s="13"/>
      <c r="J81" s="13"/>
      <c r="K81" s="13"/>
    </row>
    <row r="82" spans="3:11" x14ac:dyDescent="0.2">
      <c r="C82" s="13"/>
      <c r="D82" s="13"/>
      <c r="E82" s="13"/>
      <c r="F82" s="13"/>
      <c r="G82" s="13"/>
      <c r="H82" s="14"/>
      <c r="I82" s="13"/>
      <c r="J82" s="13"/>
      <c r="K82" s="13"/>
    </row>
    <row r="83" spans="3:11" x14ac:dyDescent="0.2">
      <c r="C83" s="13"/>
      <c r="D83" s="13"/>
      <c r="E83" s="13"/>
      <c r="F83" s="13"/>
      <c r="G83" s="13"/>
      <c r="H83" s="14"/>
      <c r="I83" s="13"/>
      <c r="J83" s="13"/>
      <c r="K83" s="13"/>
    </row>
    <row r="84" spans="3:11" x14ac:dyDescent="0.2">
      <c r="C84" s="13"/>
      <c r="D84" s="13"/>
      <c r="E84" s="13"/>
      <c r="F84" s="13"/>
      <c r="G84" s="13"/>
      <c r="H84" s="13"/>
      <c r="I84" s="13"/>
      <c r="J84" s="13"/>
      <c r="K84" s="13"/>
    </row>
    <row r="85" spans="3:11" x14ac:dyDescent="0.2">
      <c r="C85" s="13"/>
      <c r="D85" s="13"/>
      <c r="E85" s="13"/>
      <c r="F85" s="13"/>
      <c r="G85" s="13"/>
      <c r="H85" s="13"/>
      <c r="I85" s="13"/>
      <c r="J85" s="13"/>
      <c r="K85" s="13"/>
    </row>
    <row r="86" spans="3:11" x14ac:dyDescent="0.2">
      <c r="C86" s="13"/>
      <c r="D86" s="13"/>
      <c r="E86" s="13"/>
      <c r="F86" s="13"/>
      <c r="G86" s="13"/>
      <c r="H86" s="13"/>
      <c r="I86" s="13"/>
      <c r="J86" s="13"/>
      <c r="K86" s="13"/>
    </row>
    <row r="87" spans="3:11" x14ac:dyDescent="0.2">
      <c r="C87" s="13"/>
      <c r="D87" s="13"/>
      <c r="E87" s="13"/>
      <c r="F87" s="13"/>
      <c r="G87" s="13"/>
      <c r="H87" s="13"/>
      <c r="I87" s="13"/>
      <c r="J87" s="13"/>
      <c r="K87" s="13"/>
    </row>
    <row r="88" spans="3:11" x14ac:dyDescent="0.2">
      <c r="C88" s="13"/>
      <c r="D88" s="13"/>
      <c r="E88" s="13"/>
      <c r="F88" s="13"/>
      <c r="G88" s="13"/>
      <c r="H88" s="13"/>
      <c r="I88" s="13"/>
      <c r="J88" s="13"/>
      <c r="K88" s="13"/>
    </row>
    <row r="89" spans="3:11" x14ac:dyDescent="0.2">
      <c r="C89" s="13"/>
      <c r="D89" s="13"/>
      <c r="E89" s="13"/>
      <c r="F89" s="13"/>
      <c r="G89" s="13"/>
      <c r="H89" s="13"/>
      <c r="I89" s="13"/>
      <c r="J89" s="13"/>
      <c r="K89" s="13"/>
    </row>
    <row r="90" spans="3:11" x14ac:dyDescent="0.2">
      <c r="C90" s="13"/>
      <c r="D90" s="13"/>
      <c r="E90" s="13"/>
      <c r="F90" s="13"/>
      <c r="G90" s="13"/>
      <c r="H90" s="13"/>
      <c r="I90" s="13"/>
      <c r="J90" s="13"/>
      <c r="K90" s="13"/>
    </row>
    <row r="91" spans="3:11" x14ac:dyDescent="0.2">
      <c r="C91" s="13"/>
      <c r="D91" s="13"/>
      <c r="E91" s="13"/>
      <c r="F91" s="13"/>
      <c r="G91" s="13"/>
      <c r="H91" s="13"/>
      <c r="I91" s="13"/>
      <c r="J91" s="13"/>
      <c r="K91" s="13"/>
    </row>
    <row r="92" spans="3:11" x14ac:dyDescent="0.2">
      <c r="C92" s="13"/>
      <c r="D92" s="13"/>
      <c r="E92" s="13"/>
      <c r="F92" s="13"/>
      <c r="G92" s="13"/>
      <c r="H92" s="13"/>
      <c r="I92" s="13"/>
      <c r="J92" s="13"/>
      <c r="K92" s="13"/>
    </row>
    <row r="93" spans="3:11" x14ac:dyDescent="0.2">
      <c r="C93" s="13"/>
      <c r="D93" s="13"/>
      <c r="E93" s="13"/>
      <c r="F93" s="13"/>
      <c r="G93" s="13"/>
      <c r="H93" s="13"/>
      <c r="I93" s="13"/>
      <c r="J93" s="13"/>
      <c r="K93" s="13"/>
    </row>
    <row r="94" spans="3:11" x14ac:dyDescent="0.2">
      <c r="C94" s="13"/>
      <c r="D94" s="13"/>
      <c r="E94" s="13"/>
      <c r="F94" s="13"/>
      <c r="G94" s="13"/>
      <c r="H94" s="13"/>
      <c r="I94" s="13"/>
      <c r="J94" s="13"/>
      <c r="K94" s="13"/>
    </row>
    <row r="95" spans="3:11" x14ac:dyDescent="0.2">
      <c r="C95" s="13"/>
      <c r="D95" s="13"/>
      <c r="E95" s="13"/>
      <c r="F95" s="13"/>
      <c r="G95" s="13"/>
      <c r="H95" s="13"/>
      <c r="I95" s="13"/>
      <c r="J95" s="13"/>
      <c r="K95" s="13"/>
    </row>
    <row r="96" spans="3:11" x14ac:dyDescent="0.2">
      <c r="C96" s="13"/>
      <c r="D96" s="13"/>
      <c r="E96" s="13"/>
      <c r="F96" s="13"/>
      <c r="G96" s="13"/>
      <c r="H96" s="13"/>
      <c r="I96" s="13"/>
      <c r="J96" s="13"/>
      <c r="K96" s="13"/>
    </row>
    <row r="97" spans="3:11" x14ac:dyDescent="0.2">
      <c r="C97" s="13"/>
      <c r="D97" s="13"/>
      <c r="E97" s="13"/>
      <c r="F97" s="13"/>
      <c r="G97" s="13"/>
      <c r="H97" s="13"/>
      <c r="I97" s="13"/>
      <c r="J97" s="13"/>
      <c r="K97" s="13"/>
    </row>
    <row r="98" spans="3:11" x14ac:dyDescent="0.2">
      <c r="C98" s="13"/>
      <c r="D98" s="13"/>
      <c r="E98" s="13"/>
      <c r="F98" s="13"/>
      <c r="G98" s="13"/>
      <c r="H98" s="13"/>
      <c r="I98" s="13"/>
      <c r="J98" s="13"/>
      <c r="K98" s="13"/>
    </row>
    <row r="99" spans="3:11" x14ac:dyDescent="0.2">
      <c r="C99" s="13"/>
      <c r="D99" s="13"/>
      <c r="E99" s="13"/>
      <c r="F99" s="13"/>
      <c r="G99" s="13"/>
      <c r="H99" s="13"/>
      <c r="I99" s="13"/>
      <c r="J99" s="13"/>
      <c r="K99" s="13"/>
    </row>
    <row r="100" spans="3:11" x14ac:dyDescent="0.2">
      <c r="C100" s="13"/>
      <c r="D100" s="13"/>
      <c r="E100" s="13"/>
      <c r="F100" s="13"/>
      <c r="G100" s="13"/>
      <c r="H100" s="13"/>
      <c r="I100" s="13"/>
      <c r="J100" s="13"/>
      <c r="K100" s="13"/>
    </row>
    <row r="101" spans="3:11" x14ac:dyDescent="0.2">
      <c r="C101" s="13"/>
      <c r="D101" s="13"/>
      <c r="E101" s="13"/>
      <c r="F101" s="13"/>
      <c r="G101" s="13"/>
      <c r="H101" s="13"/>
      <c r="I101" s="13"/>
      <c r="J101" s="13"/>
      <c r="K101" s="13"/>
    </row>
    <row r="102" spans="3:11" x14ac:dyDescent="0.2">
      <c r="C102" s="13"/>
      <c r="D102" s="13"/>
      <c r="E102" s="13"/>
      <c r="F102" s="13"/>
      <c r="G102" s="13"/>
      <c r="H102" s="13"/>
      <c r="I102" s="13"/>
      <c r="J102" s="13"/>
      <c r="K102" s="13"/>
    </row>
    <row r="103" spans="3:11" x14ac:dyDescent="0.2">
      <c r="C103" s="13"/>
      <c r="D103" s="13"/>
      <c r="E103" s="13"/>
      <c r="F103" s="13"/>
      <c r="G103" s="13"/>
      <c r="H103" s="13"/>
      <c r="I103" s="13"/>
      <c r="J103" s="13"/>
      <c r="K103" s="13"/>
    </row>
    <row r="104" spans="3:11" x14ac:dyDescent="0.2">
      <c r="C104" s="13"/>
      <c r="D104" s="13"/>
      <c r="E104" s="13"/>
      <c r="F104" s="13"/>
      <c r="G104" s="13"/>
      <c r="H104" s="13"/>
      <c r="I104" s="13"/>
      <c r="J104" s="13"/>
      <c r="K104" s="13"/>
    </row>
    <row r="105" spans="3:11" x14ac:dyDescent="0.2">
      <c r="C105" s="13"/>
      <c r="D105" s="13"/>
      <c r="E105" s="13"/>
      <c r="F105" s="13"/>
      <c r="G105" s="13"/>
      <c r="H105" s="13"/>
      <c r="I105" s="13"/>
      <c r="J105" s="13"/>
      <c r="K105" s="13"/>
    </row>
    <row r="106" spans="3:11" x14ac:dyDescent="0.2">
      <c r="C106" s="13"/>
      <c r="D106" s="13"/>
      <c r="E106" s="13"/>
      <c r="F106" s="13"/>
      <c r="G106" s="13"/>
      <c r="H106" s="13"/>
      <c r="I106" s="13"/>
      <c r="J106" s="13"/>
      <c r="K106" s="13"/>
    </row>
    <row r="107" spans="3:11" x14ac:dyDescent="0.2">
      <c r="C107" s="13"/>
      <c r="D107" s="13"/>
      <c r="E107" s="13"/>
      <c r="F107" s="13"/>
      <c r="G107" s="13"/>
      <c r="H107" s="13"/>
      <c r="I107" s="13"/>
      <c r="J107" s="13"/>
      <c r="K107" s="13"/>
    </row>
    <row r="108" spans="3:11" x14ac:dyDescent="0.2">
      <c r="C108" s="13"/>
      <c r="D108" s="13"/>
      <c r="E108" s="13"/>
      <c r="F108" s="13"/>
      <c r="G108" s="13"/>
      <c r="H108" s="13"/>
      <c r="I108" s="13"/>
      <c r="J108" s="13"/>
      <c r="K108" s="13"/>
    </row>
    <row r="109" spans="3:11" x14ac:dyDescent="0.2">
      <c r="C109" s="13"/>
      <c r="D109" s="13"/>
      <c r="E109" s="13"/>
      <c r="F109" s="13"/>
      <c r="G109" s="13"/>
      <c r="H109" s="13"/>
      <c r="I109" s="13"/>
      <c r="J109" s="13"/>
      <c r="K109" s="13"/>
    </row>
    <row r="110" spans="3:11" x14ac:dyDescent="0.2">
      <c r="C110" s="13"/>
      <c r="D110" s="13"/>
      <c r="E110" s="13"/>
      <c r="F110" s="13"/>
      <c r="G110" s="13"/>
      <c r="H110" s="13"/>
      <c r="I110" s="13"/>
      <c r="J110" s="13"/>
      <c r="K110" s="13"/>
    </row>
    <row r="111" spans="3:11" x14ac:dyDescent="0.2">
      <c r="C111" s="13"/>
      <c r="D111" s="13"/>
      <c r="E111" s="13"/>
      <c r="F111" s="13"/>
      <c r="G111" s="13"/>
      <c r="H111" s="13"/>
      <c r="I111" s="13"/>
      <c r="J111" s="13"/>
      <c r="K111" s="13"/>
    </row>
    <row r="112" spans="3:11" x14ac:dyDescent="0.2">
      <c r="C112" s="13"/>
      <c r="D112" s="13"/>
      <c r="E112" s="13"/>
      <c r="F112" s="13"/>
      <c r="G112" s="13"/>
      <c r="H112" s="13"/>
      <c r="I112" s="13"/>
      <c r="J112" s="13"/>
      <c r="K112" s="13"/>
    </row>
    <row r="113" spans="3:11" x14ac:dyDescent="0.2">
      <c r="C113" s="13"/>
      <c r="D113" s="13"/>
      <c r="E113" s="13"/>
      <c r="F113" s="13"/>
      <c r="G113" s="13"/>
      <c r="H113" s="13"/>
      <c r="I113" s="13"/>
      <c r="J113" s="13"/>
      <c r="K113" s="13"/>
    </row>
    <row r="114" spans="3:11" x14ac:dyDescent="0.2">
      <c r="C114" s="13"/>
      <c r="D114" s="13"/>
      <c r="E114" s="13"/>
      <c r="F114" s="13"/>
      <c r="G114" s="13"/>
      <c r="H114" s="13"/>
      <c r="I114" s="13"/>
      <c r="J114" s="13"/>
      <c r="K114" s="13"/>
    </row>
    <row r="115" spans="3:11" x14ac:dyDescent="0.2">
      <c r="C115" s="13"/>
      <c r="D115" s="13"/>
      <c r="E115" s="13"/>
      <c r="F115" s="13"/>
      <c r="G115" s="13"/>
      <c r="H115" s="13"/>
      <c r="I115" s="13"/>
      <c r="J115" s="13"/>
      <c r="K115" s="13"/>
    </row>
    <row r="116" spans="3:11" x14ac:dyDescent="0.2">
      <c r="C116" s="13"/>
      <c r="D116" s="13"/>
      <c r="E116" s="13"/>
      <c r="F116" s="13"/>
      <c r="G116" s="13"/>
      <c r="H116" s="13"/>
      <c r="I116" s="13"/>
      <c r="J116" s="13"/>
      <c r="K116" s="13"/>
    </row>
    <row r="117" spans="3:11" x14ac:dyDescent="0.2">
      <c r="C117" s="13"/>
      <c r="D117" s="13"/>
      <c r="E117" s="13"/>
      <c r="F117" s="13"/>
      <c r="G117" s="13"/>
      <c r="H117" s="13"/>
      <c r="I117" s="13"/>
      <c r="J117" s="13"/>
      <c r="K117" s="13"/>
    </row>
    <row r="118" spans="3:11" x14ac:dyDescent="0.2">
      <c r="C118" s="13"/>
      <c r="D118" s="13"/>
      <c r="E118" s="13"/>
      <c r="F118" s="13"/>
      <c r="G118" s="13"/>
      <c r="H118" s="13"/>
      <c r="I118" s="13"/>
      <c r="J118" s="13"/>
      <c r="K118" s="13"/>
    </row>
    <row r="119" spans="3:11" x14ac:dyDescent="0.2">
      <c r="C119" s="13"/>
      <c r="D119" s="13"/>
      <c r="E119" s="13"/>
      <c r="F119" s="13"/>
      <c r="G119" s="13"/>
      <c r="H119" s="13"/>
      <c r="I119" s="13"/>
      <c r="J119" s="13"/>
      <c r="K119" s="13"/>
    </row>
    <row r="120" spans="3:11" x14ac:dyDescent="0.2">
      <c r="C120" s="13"/>
      <c r="D120" s="13"/>
      <c r="E120" s="13"/>
      <c r="F120" s="13"/>
      <c r="G120" s="13"/>
      <c r="H120" s="13"/>
      <c r="I120" s="13"/>
      <c r="J120" s="13"/>
      <c r="K120" s="13"/>
    </row>
    <row r="121" spans="3:11" x14ac:dyDescent="0.2">
      <c r="C121" s="13"/>
      <c r="D121" s="13"/>
      <c r="E121" s="13"/>
      <c r="F121" s="13"/>
      <c r="G121" s="13"/>
      <c r="H121" s="13"/>
      <c r="I121" s="13"/>
      <c r="J121" s="13"/>
      <c r="K121" s="13"/>
    </row>
    <row r="122" spans="3:11" x14ac:dyDescent="0.2">
      <c r="C122" s="13"/>
      <c r="D122" s="13"/>
      <c r="E122" s="13"/>
      <c r="F122" s="13"/>
      <c r="G122" s="13"/>
      <c r="H122" s="13"/>
      <c r="I122" s="13"/>
      <c r="J122" s="13"/>
      <c r="K122" s="13"/>
    </row>
    <row r="123" spans="3:11" x14ac:dyDescent="0.2">
      <c r="C123" s="13"/>
      <c r="D123" s="13"/>
      <c r="E123" s="13"/>
      <c r="F123" s="13"/>
      <c r="G123" s="13"/>
      <c r="H123" s="13"/>
      <c r="I123" s="13"/>
      <c r="J123" s="13"/>
      <c r="K123" s="13"/>
    </row>
    <row r="124" spans="3:11" x14ac:dyDescent="0.2">
      <c r="C124" s="13"/>
      <c r="D124" s="13"/>
      <c r="E124" s="13"/>
      <c r="F124" s="13"/>
      <c r="G124" s="13"/>
      <c r="H124" s="13"/>
      <c r="I124" s="13"/>
      <c r="J124" s="13"/>
      <c r="K124" s="13"/>
    </row>
    <row r="125" spans="3:11" x14ac:dyDescent="0.2">
      <c r="C125" s="13"/>
      <c r="D125" s="13"/>
      <c r="E125" s="13"/>
      <c r="F125" s="13"/>
      <c r="G125" s="13"/>
      <c r="H125" s="13"/>
      <c r="I125" s="13"/>
      <c r="J125" s="13"/>
      <c r="K125" s="13"/>
    </row>
    <row r="126" spans="3:11" x14ac:dyDescent="0.2">
      <c r="C126" s="13"/>
      <c r="D126" s="13"/>
      <c r="E126" s="13"/>
      <c r="F126" s="13"/>
      <c r="G126" s="13"/>
      <c r="H126" s="13"/>
      <c r="I126" s="13"/>
      <c r="J126" s="13"/>
      <c r="K126" s="13"/>
    </row>
    <row r="127" spans="3:11" x14ac:dyDescent="0.2">
      <c r="C127" s="13"/>
      <c r="D127" s="13"/>
      <c r="E127" s="13"/>
      <c r="F127" s="13"/>
      <c r="G127" s="13"/>
      <c r="H127" s="13"/>
      <c r="I127" s="13"/>
      <c r="J127" s="13"/>
      <c r="K127" s="13"/>
    </row>
    <row r="128" spans="3:11" x14ac:dyDescent="0.2">
      <c r="C128" s="13"/>
      <c r="D128" s="13"/>
      <c r="E128" s="13"/>
      <c r="F128" s="13"/>
      <c r="G128" s="13"/>
      <c r="H128" s="13"/>
      <c r="I128" s="13"/>
      <c r="J128" s="13"/>
      <c r="K128" s="13"/>
    </row>
    <row r="129" spans="3:11" x14ac:dyDescent="0.2">
      <c r="C129" s="13"/>
      <c r="D129" s="13"/>
      <c r="E129" s="13"/>
      <c r="F129" s="13"/>
      <c r="G129" s="13"/>
      <c r="H129" s="13"/>
      <c r="I129" s="13"/>
      <c r="J129" s="13"/>
      <c r="K129" s="13"/>
    </row>
    <row r="130" spans="3:11" x14ac:dyDescent="0.2">
      <c r="C130" s="13"/>
      <c r="D130" s="13"/>
      <c r="E130" s="13"/>
      <c r="F130" s="13"/>
      <c r="G130" s="13"/>
      <c r="H130" s="13"/>
      <c r="I130" s="13"/>
      <c r="J130" s="13"/>
      <c r="K130" s="13"/>
    </row>
    <row r="131" spans="3:11" x14ac:dyDescent="0.2">
      <c r="C131" s="13"/>
      <c r="D131" s="13"/>
      <c r="E131" s="13"/>
      <c r="F131" s="13"/>
      <c r="G131" s="13"/>
      <c r="H131" s="13"/>
      <c r="I131" s="13"/>
      <c r="J131" s="13"/>
      <c r="K131" s="13"/>
    </row>
    <row r="132" spans="3:11" x14ac:dyDescent="0.2">
      <c r="C132" s="13"/>
      <c r="D132" s="13"/>
      <c r="E132" s="13"/>
      <c r="F132" s="13"/>
      <c r="G132" s="13"/>
      <c r="H132" s="13"/>
      <c r="I132" s="13"/>
      <c r="J132" s="13"/>
      <c r="K132" s="13"/>
    </row>
    <row r="133" spans="3:11" x14ac:dyDescent="0.2">
      <c r="C133" s="13"/>
      <c r="D133" s="13"/>
      <c r="E133" s="13"/>
      <c r="F133" s="13"/>
      <c r="G133" s="13"/>
      <c r="H133" s="13"/>
      <c r="I133" s="13"/>
      <c r="J133" s="13"/>
      <c r="K133" s="13"/>
    </row>
    <row r="134" spans="3:11" x14ac:dyDescent="0.2">
      <c r="C134" s="13"/>
      <c r="D134" s="13"/>
      <c r="E134" s="13"/>
      <c r="F134" s="13"/>
      <c r="G134" s="13"/>
      <c r="H134" s="13"/>
      <c r="I134" s="13"/>
      <c r="J134" s="13"/>
      <c r="K134" s="13"/>
    </row>
    <row r="135" spans="3:11" x14ac:dyDescent="0.2">
      <c r="C135" s="13"/>
      <c r="D135" s="13"/>
      <c r="E135" s="13"/>
      <c r="F135" s="13"/>
      <c r="G135" s="13"/>
      <c r="H135" s="13"/>
      <c r="I135" s="13"/>
      <c r="J135" s="13"/>
      <c r="K135" s="13"/>
    </row>
    <row r="136" spans="3:11" x14ac:dyDescent="0.2">
      <c r="C136" s="13"/>
      <c r="D136" s="13"/>
      <c r="E136" s="13"/>
      <c r="F136" s="13"/>
      <c r="G136" s="13"/>
      <c r="H136" s="13"/>
      <c r="I136" s="13"/>
      <c r="J136" s="13"/>
      <c r="K136" s="13"/>
    </row>
    <row r="137" spans="3:11" x14ac:dyDescent="0.2">
      <c r="C137" s="13"/>
      <c r="D137" s="13"/>
      <c r="E137" s="13"/>
      <c r="F137" s="13"/>
      <c r="G137" s="13"/>
      <c r="H137" s="13"/>
      <c r="I137" s="13"/>
      <c r="J137" s="13"/>
      <c r="K137" s="13"/>
    </row>
    <row r="138" spans="3:11" x14ac:dyDescent="0.2">
      <c r="C138" s="13"/>
      <c r="D138" s="13"/>
      <c r="E138" s="13"/>
      <c r="F138" s="13"/>
      <c r="G138" s="13"/>
      <c r="H138" s="13"/>
      <c r="I138" s="13"/>
      <c r="J138" s="13"/>
      <c r="K138" s="13"/>
    </row>
    <row r="139" spans="3:11" x14ac:dyDescent="0.2">
      <c r="C139" s="13"/>
      <c r="D139" s="13"/>
      <c r="E139" s="13"/>
      <c r="F139" s="13"/>
      <c r="G139" s="13"/>
      <c r="H139" s="13"/>
      <c r="I139" s="13"/>
      <c r="J139" s="13"/>
      <c r="K139" s="13"/>
    </row>
    <row r="140" spans="3:11" x14ac:dyDescent="0.2">
      <c r="C140" s="13"/>
      <c r="D140" s="13"/>
      <c r="E140" s="13"/>
      <c r="F140" s="13"/>
      <c r="G140" s="13"/>
      <c r="H140" s="13"/>
      <c r="I140" s="13"/>
      <c r="J140" s="13"/>
      <c r="K140" s="13"/>
    </row>
    <row r="141" spans="3:11" x14ac:dyDescent="0.2">
      <c r="C141" s="13"/>
      <c r="D141" s="13"/>
      <c r="E141" s="13"/>
      <c r="F141" s="13"/>
      <c r="G141" s="13"/>
      <c r="H141" s="13"/>
      <c r="I141" s="13"/>
      <c r="J141" s="13"/>
      <c r="K141" s="13"/>
    </row>
    <row r="142" spans="3:11" x14ac:dyDescent="0.2">
      <c r="C142" s="13"/>
      <c r="D142" s="13"/>
      <c r="E142" s="13"/>
      <c r="F142" s="13"/>
      <c r="G142" s="13"/>
      <c r="H142" s="13"/>
      <c r="I142" s="13"/>
      <c r="J142" s="13"/>
      <c r="K142" s="13"/>
    </row>
    <row r="143" spans="3:11" x14ac:dyDescent="0.2">
      <c r="C143" s="13"/>
      <c r="D143" s="13"/>
      <c r="E143" s="13"/>
      <c r="F143" s="13"/>
      <c r="G143" s="13"/>
      <c r="H143" s="13"/>
      <c r="I143" s="13"/>
      <c r="J143" s="13"/>
      <c r="K143" s="13"/>
    </row>
    <row r="144" spans="3:11" x14ac:dyDescent="0.2">
      <c r="C144" s="13"/>
      <c r="D144" s="13"/>
      <c r="E144" s="13"/>
      <c r="F144" s="13"/>
      <c r="G144" s="13"/>
      <c r="H144" s="13"/>
      <c r="I144" s="13"/>
      <c r="J144" s="13"/>
      <c r="K144" s="13"/>
    </row>
    <row r="145" spans="3:11" x14ac:dyDescent="0.2">
      <c r="C145" s="13"/>
      <c r="D145" s="13"/>
      <c r="E145" s="13"/>
      <c r="F145" s="13"/>
      <c r="G145" s="13"/>
      <c r="H145" s="13"/>
      <c r="I145" s="13"/>
      <c r="J145" s="13"/>
      <c r="K145" s="13"/>
    </row>
    <row r="146" spans="3:11" x14ac:dyDescent="0.2">
      <c r="C146" s="13"/>
      <c r="D146" s="13"/>
      <c r="E146" s="13"/>
      <c r="F146" s="13"/>
      <c r="G146" s="13"/>
      <c r="H146" s="13"/>
      <c r="I146" s="13"/>
      <c r="J146" s="13"/>
      <c r="K146" s="13"/>
    </row>
    <row r="147" spans="3:11" x14ac:dyDescent="0.2">
      <c r="C147" s="13"/>
      <c r="D147" s="13"/>
      <c r="E147" s="13"/>
      <c r="F147" s="13"/>
      <c r="G147" s="13"/>
      <c r="H147" s="13"/>
      <c r="I147" s="13"/>
      <c r="J147" s="13"/>
      <c r="K147" s="13"/>
    </row>
    <row r="148" spans="3:11" x14ac:dyDescent="0.2">
      <c r="C148" s="13"/>
      <c r="D148" s="13"/>
      <c r="E148" s="13"/>
      <c r="F148" s="13"/>
      <c r="G148" s="13"/>
      <c r="H148" s="13"/>
      <c r="I148" s="13"/>
      <c r="J148" s="13"/>
      <c r="K148" s="13"/>
    </row>
    <row r="149" spans="3:11" x14ac:dyDescent="0.2">
      <c r="C149" s="13"/>
      <c r="D149" s="13"/>
      <c r="E149" s="13"/>
      <c r="F149" s="13"/>
      <c r="G149" s="13"/>
      <c r="H149" s="13"/>
      <c r="I149" s="13"/>
      <c r="J149" s="13"/>
      <c r="K149" s="13"/>
    </row>
    <row r="150" spans="3:11" x14ac:dyDescent="0.2">
      <c r="C150" s="13"/>
      <c r="D150" s="13"/>
      <c r="E150" s="13"/>
      <c r="F150" s="13"/>
      <c r="G150" s="13"/>
      <c r="H150" s="13"/>
      <c r="I150" s="13"/>
      <c r="J150" s="13"/>
      <c r="K150" s="13"/>
    </row>
    <row r="151" spans="3:11" x14ac:dyDescent="0.2">
      <c r="C151" s="13"/>
      <c r="D151" s="13"/>
      <c r="E151" s="13"/>
      <c r="F151" s="13"/>
      <c r="G151" s="13"/>
      <c r="H151" s="13"/>
      <c r="I151" s="13"/>
      <c r="J151" s="13"/>
      <c r="K151" s="13"/>
    </row>
  </sheetData>
  <mergeCells count="6">
    <mergeCell ref="C8:K8"/>
    <mergeCell ref="C9:K9"/>
    <mergeCell ref="D4:J4"/>
    <mergeCell ref="D5:J5"/>
    <mergeCell ref="C6:K6"/>
    <mergeCell ref="C7:K7"/>
  </mergeCells>
  <phoneticPr fontId="2" type="noConversion"/>
  <printOptions horizontalCentered="1"/>
  <pageMargins left="0.19685039370078741" right="0.19685039370078741" top="0.55118110236220474" bottom="0.59055118110236227" header="0" footer="0"/>
  <pageSetup scale="76" fitToHeight="2" orientation="portrait" r:id="rId1"/>
  <headerFooter alignWithMargins="0">
    <oddFooter>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>
    <tabColor theme="3" tint="-0.249977111117893"/>
  </sheetPr>
  <dimension ref="A2:J182"/>
  <sheetViews>
    <sheetView topLeftCell="G22" zoomScaleNormal="100" zoomScaleSheetLayoutView="75" workbookViewId="0">
      <selection activeCell="M22" sqref="M22"/>
    </sheetView>
  </sheetViews>
  <sheetFormatPr baseColWidth="10" defaultRowHeight="14.25" x14ac:dyDescent="0.2"/>
  <cols>
    <col min="1" max="1" width="3.85546875" style="10" customWidth="1"/>
    <col min="2" max="2" width="3.42578125" style="10" customWidth="1"/>
    <col min="3" max="3" width="5.140625" style="10" customWidth="1"/>
    <col min="4" max="4" width="18.28515625" style="10" customWidth="1"/>
    <col min="5" max="5" width="28.7109375" style="10" customWidth="1"/>
    <col min="6" max="6" width="20.140625" style="10" customWidth="1"/>
    <col min="7" max="7" width="19.85546875" style="10" customWidth="1"/>
    <col min="8" max="8" width="24.28515625" style="10" customWidth="1"/>
    <col min="9" max="9" width="20.140625" style="10" customWidth="1"/>
    <col min="10" max="10" width="16" style="10" customWidth="1"/>
    <col min="11" max="16384" width="11.42578125" style="10"/>
  </cols>
  <sheetData>
    <row r="2" spans="2:10" x14ac:dyDescent="0.2">
      <c r="B2" s="310"/>
      <c r="C2" s="311"/>
      <c r="D2" s="311"/>
      <c r="E2" s="311"/>
      <c r="F2" s="311"/>
      <c r="G2" s="311"/>
      <c r="H2" s="311"/>
      <c r="I2" s="311"/>
      <c r="J2" s="312"/>
    </row>
    <row r="3" spans="2:10" x14ac:dyDescent="0.2">
      <c r="B3" s="313"/>
      <c r="C3" s="24"/>
      <c r="D3" s="24"/>
      <c r="E3" s="24"/>
      <c r="F3" s="24"/>
      <c r="G3" s="24"/>
      <c r="H3" s="24"/>
      <c r="I3" s="24"/>
      <c r="J3" s="314"/>
    </row>
    <row r="4" spans="2:10" x14ac:dyDescent="0.2">
      <c r="B4" s="313"/>
      <c r="C4" s="24"/>
      <c r="D4" s="24"/>
      <c r="E4" s="24"/>
      <c r="F4" s="24"/>
      <c r="G4" s="24"/>
      <c r="H4" s="24"/>
      <c r="I4" s="24"/>
      <c r="J4" s="314"/>
    </row>
    <row r="5" spans="2:10" x14ac:dyDescent="0.2">
      <c r="B5" s="313"/>
      <c r="C5" s="24"/>
      <c r="D5" s="24"/>
      <c r="E5" s="24"/>
      <c r="F5" s="24"/>
      <c r="G5" s="24"/>
      <c r="H5" s="24"/>
      <c r="I5" s="24"/>
      <c r="J5" s="314"/>
    </row>
    <row r="6" spans="2:10" x14ac:dyDescent="0.2">
      <c r="B6" s="313"/>
      <c r="C6" s="388"/>
      <c r="D6" s="388"/>
      <c r="E6" s="388"/>
      <c r="F6" s="388"/>
      <c r="G6" s="388"/>
      <c r="H6" s="388"/>
      <c r="I6" s="388"/>
      <c r="J6" s="401"/>
    </row>
    <row r="7" spans="2:10" x14ac:dyDescent="0.2">
      <c r="B7" s="313"/>
      <c r="C7" s="388" t="s">
        <v>94</v>
      </c>
      <c r="D7" s="388"/>
      <c r="E7" s="388"/>
      <c r="F7" s="388"/>
      <c r="G7" s="388"/>
      <c r="H7" s="388"/>
      <c r="I7" s="388"/>
      <c r="J7" s="401"/>
    </row>
    <row r="8" spans="2:10" x14ac:dyDescent="0.2">
      <c r="B8" s="313"/>
      <c r="C8" s="388" t="str">
        <f>+RESULTADOS!B10</f>
        <v>DEL 01 DE ENERO AL 30 DE NOVIEMBRE 2023</v>
      </c>
      <c r="D8" s="388"/>
      <c r="E8" s="388"/>
      <c r="F8" s="388"/>
      <c r="G8" s="388"/>
      <c r="H8" s="388"/>
      <c r="I8" s="388"/>
      <c r="J8" s="401"/>
    </row>
    <row r="9" spans="2:10" x14ac:dyDescent="0.2">
      <c r="B9" s="313"/>
      <c r="C9" s="388" t="str">
        <f>+'SITUACION '!C8:K8</f>
        <v>(Valores en RD$)</v>
      </c>
      <c r="D9" s="388"/>
      <c r="E9" s="388"/>
      <c r="F9" s="388"/>
      <c r="G9" s="388"/>
      <c r="H9" s="388"/>
      <c r="I9" s="388"/>
      <c r="J9" s="401"/>
    </row>
    <row r="10" spans="2:10" x14ac:dyDescent="0.2">
      <c r="B10" s="313"/>
      <c r="C10" s="24"/>
      <c r="D10" s="24"/>
      <c r="E10" s="24"/>
      <c r="F10" s="24"/>
      <c r="G10" s="24"/>
      <c r="H10" s="24"/>
      <c r="I10" s="24"/>
      <c r="J10" s="314"/>
    </row>
    <row r="11" spans="2:10" x14ac:dyDescent="0.2">
      <c r="B11" s="330"/>
      <c r="C11" s="331"/>
      <c r="D11" s="331"/>
      <c r="E11" s="331"/>
      <c r="F11" s="331"/>
      <c r="G11" s="331"/>
      <c r="H11" s="331"/>
      <c r="I11" s="331"/>
      <c r="J11" s="332"/>
    </row>
    <row r="12" spans="2:10" x14ac:dyDescent="0.2">
      <c r="B12" s="114"/>
      <c r="C12" s="60"/>
      <c r="D12" s="58"/>
      <c r="E12" s="58"/>
      <c r="F12" s="58"/>
      <c r="G12" s="58"/>
      <c r="H12" s="58"/>
      <c r="I12" s="58"/>
      <c r="J12" s="315"/>
    </row>
    <row r="13" spans="2:10" x14ac:dyDescent="0.2">
      <c r="B13" s="114"/>
      <c r="C13" s="55" t="s">
        <v>112</v>
      </c>
      <c r="D13" s="56" t="s">
        <v>5</v>
      </c>
      <c r="E13" s="56"/>
      <c r="F13" s="57"/>
      <c r="G13" s="58"/>
      <c r="H13" s="58"/>
      <c r="I13" s="58"/>
      <c r="J13" s="315"/>
    </row>
    <row r="14" spans="2:10" x14ac:dyDescent="0.2">
      <c r="B14" s="114"/>
      <c r="C14" s="55"/>
      <c r="D14" s="56"/>
      <c r="E14" s="56"/>
      <c r="F14" s="57"/>
      <c r="G14" s="58"/>
      <c r="H14" s="58"/>
      <c r="I14" s="58"/>
      <c r="J14" s="315"/>
    </row>
    <row r="15" spans="2:10" x14ac:dyDescent="0.2">
      <c r="B15" s="114"/>
      <c r="C15" s="60"/>
      <c r="D15" s="58" t="s">
        <v>264</v>
      </c>
      <c r="E15" s="58"/>
      <c r="F15" s="58"/>
      <c r="G15" s="58"/>
      <c r="H15" s="58"/>
      <c r="I15" s="58"/>
      <c r="J15" s="315"/>
    </row>
    <row r="16" spans="2:10" x14ac:dyDescent="0.2">
      <c r="B16" s="114"/>
      <c r="C16" s="60"/>
      <c r="D16" s="58" t="s">
        <v>102</v>
      </c>
      <c r="E16" s="58"/>
      <c r="F16" s="58"/>
      <c r="G16" s="58"/>
      <c r="H16" s="58"/>
      <c r="I16" s="58"/>
      <c r="J16" s="315"/>
    </row>
    <row r="17" spans="2:10" x14ac:dyDescent="0.2">
      <c r="B17" s="114"/>
      <c r="C17" s="60"/>
      <c r="D17" s="58" t="s">
        <v>99</v>
      </c>
      <c r="E17" s="58"/>
      <c r="F17" s="58"/>
      <c r="G17" s="58"/>
      <c r="H17" s="58"/>
      <c r="I17" s="58"/>
      <c r="J17" s="315"/>
    </row>
    <row r="18" spans="2:10" x14ac:dyDescent="0.2">
      <c r="B18" s="114"/>
      <c r="C18" s="60"/>
      <c r="D18" s="58"/>
      <c r="E18" s="58"/>
      <c r="F18" s="58"/>
      <c r="G18" s="58"/>
      <c r="H18" s="58"/>
      <c r="I18" s="58"/>
      <c r="J18" s="315"/>
    </row>
    <row r="19" spans="2:10" ht="13.15" customHeight="1" x14ac:dyDescent="0.2">
      <c r="B19" s="114"/>
      <c r="C19" s="61"/>
      <c r="D19" s="62" t="s">
        <v>67</v>
      </c>
      <c r="E19" s="62"/>
      <c r="F19" s="58"/>
      <c r="G19" s="334"/>
      <c r="H19" s="47"/>
      <c r="I19" s="58"/>
      <c r="J19" s="315"/>
    </row>
    <row r="20" spans="2:10" hidden="1" x14ac:dyDescent="0.2">
      <c r="B20" s="114"/>
      <c r="C20" s="61"/>
      <c r="D20" s="58" t="s">
        <v>66</v>
      </c>
      <c r="E20" s="62"/>
      <c r="F20" s="58"/>
      <c r="G20" s="255">
        <v>0</v>
      </c>
      <c r="H20" s="47"/>
      <c r="I20" s="58"/>
      <c r="J20" s="315"/>
    </row>
    <row r="21" spans="2:10" x14ac:dyDescent="0.2">
      <c r="B21" s="114"/>
      <c r="C21" s="61"/>
      <c r="D21" s="58" t="s">
        <v>136</v>
      </c>
      <c r="E21" s="58"/>
      <c r="F21" s="58"/>
      <c r="G21" s="255">
        <v>100000</v>
      </c>
      <c r="H21" s="255"/>
      <c r="I21" s="334"/>
      <c r="J21" s="315"/>
    </row>
    <row r="22" spans="2:10" x14ac:dyDescent="0.2">
      <c r="B22" s="114"/>
      <c r="C22" s="61"/>
      <c r="D22" s="58" t="s">
        <v>159</v>
      </c>
      <c r="E22" s="53"/>
      <c r="F22" s="58"/>
      <c r="G22" s="263">
        <v>50000</v>
      </c>
      <c r="H22" s="263">
        <f>SUM(G20:G22)</f>
        <v>150000</v>
      </c>
      <c r="I22" s="334"/>
      <c r="J22" s="315"/>
    </row>
    <row r="23" spans="2:10" x14ac:dyDescent="0.2">
      <c r="B23" s="114"/>
      <c r="C23" s="61"/>
      <c r="D23" s="53"/>
      <c r="E23" s="53"/>
      <c r="F23" s="53"/>
      <c r="G23" s="291"/>
      <c r="H23" s="255"/>
      <c r="I23" s="334"/>
      <c r="J23" s="315"/>
    </row>
    <row r="24" spans="2:10" x14ac:dyDescent="0.2">
      <c r="B24" s="114"/>
      <c r="C24" s="61"/>
      <c r="D24" s="62" t="s">
        <v>96</v>
      </c>
      <c r="E24" s="62"/>
      <c r="F24" s="47"/>
      <c r="G24" s="291"/>
      <c r="H24" s="255"/>
      <c r="I24" s="334"/>
      <c r="J24" s="315"/>
    </row>
    <row r="25" spans="2:10" x14ac:dyDescent="0.2">
      <c r="B25" s="114"/>
      <c r="C25" s="61"/>
      <c r="D25" s="58" t="s">
        <v>97</v>
      </c>
      <c r="E25" s="58"/>
      <c r="F25" s="58"/>
      <c r="G25" s="336">
        <v>2103095.42</v>
      </c>
      <c r="H25" s="291"/>
      <c r="I25" s="291"/>
      <c r="J25" s="315"/>
    </row>
    <row r="26" spans="2:10" x14ac:dyDescent="0.2">
      <c r="B26" s="114"/>
      <c r="C26" s="61"/>
      <c r="D26" s="58" t="s">
        <v>98</v>
      </c>
      <c r="E26" s="58"/>
      <c r="F26" s="53"/>
      <c r="G26" s="255">
        <v>30519546.190000001</v>
      </c>
      <c r="H26" s="291"/>
      <c r="I26" s="291"/>
      <c r="J26" s="315"/>
    </row>
    <row r="27" spans="2:10" x14ac:dyDescent="0.2">
      <c r="B27" s="114"/>
      <c r="C27" s="61"/>
      <c r="D27" s="58" t="s">
        <v>107</v>
      </c>
      <c r="E27" s="53"/>
      <c r="F27" s="53"/>
      <c r="G27" s="255">
        <v>1061820.6599999999</v>
      </c>
      <c r="H27" s="255"/>
      <c r="I27" s="334"/>
      <c r="J27" s="315"/>
    </row>
    <row r="28" spans="2:10" x14ac:dyDescent="0.2">
      <c r="B28" s="114"/>
      <c r="C28" s="61"/>
      <c r="D28" s="58" t="s">
        <v>108</v>
      </c>
      <c r="E28" s="58"/>
      <c r="F28" s="53"/>
      <c r="G28" s="255">
        <v>723947.86</v>
      </c>
      <c r="H28" s="255"/>
      <c r="I28" s="334"/>
      <c r="J28" s="315"/>
    </row>
    <row r="29" spans="2:10" x14ac:dyDescent="0.2">
      <c r="B29" s="114"/>
      <c r="C29" s="61"/>
      <c r="D29" s="58" t="s">
        <v>259</v>
      </c>
      <c r="F29" s="53"/>
      <c r="G29" s="387">
        <v>2155825.34</v>
      </c>
      <c r="H29" s="263">
        <f>SUM(G25:G29)</f>
        <v>36564235.469999999</v>
      </c>
      <c r="I29" s="334"/>
      <c r="J29" s="315"/>
    </row>
    <row r="30" spans="2:10" x14ac:dyDescent="0.2">
      <c r="B30" s="114"/>
      <c r="C30" s="61"/>
      <c r="D30" s="58"/>
      <c r="E30" s="58"/>
      <c r="F30" s="53"/>
      <c r="G30" s="255"/>
      <c r="H30" s="255"/>
      <c r="I30" s="334"/>
      <c r="J30" s="315"/>
    </row>
    <row r="31" spans="2:10" ht="15" thickBot="1" x14ac:dyDescent="0.25">
      <c r="B31" s="114"/>
      <c r="C31" s="61"/>
      <c r="D31" s="58"/>
      <c r="E31" s="58"/>
      <c r="F31" s="53"/>
      <c r="G31" s="255"/>
      <c r="H31" s="337">
        <f>+H29+H22</f>
        <v>36714235.469999999</v>
      </c>
      <c r="I31" s="334"/>
      <c r="J31" s="315"/>
    </row>
    <row r="32" spans="2:10" ht="15" thickTop="1" x14ac:dyDescent="0.2">
      <c r="B32" s="114"/>
      <c r="C32" s="61"/>
      <c r="D32" s="58"/>
      <c r="E32" s="58"/>
      <c r="F32" s="53"/>
      <c r="G32" s="255"/>
      <c r="H32" s="255"/>
      <c r="I32" s="334"/>
      <c r="J32" s="315"/>
    </row>
    <row r="33" spans="2:10" x14ac:dyDescent="0.2">
      <c r="B33" s="114"/>
      <c r="C33" s="61"/>
      <c r="D33" s="58" t="s">
        <v>150</v>
      </c>
      <c r="E33" s="58"/>
      <c r="F33" s="58"/>
      <c r="G33" s="255">
        <v>6426229.6399999997</v>
      </c>
      <c r="H33" s="255"/>
      <c r="I33" s="255"/>
      <c r="J33" s="315"/>
    </row>
    <row r="34" spans="2:10" x14ac:dyDescent="0.2">
      <c r="B34" s="114"/>
      <c r="C34" s="61"/>
      <c r="D34" s="58" t="s">
        <v>55</v>
      </c>
      <c r="E34" s="58"/>
      <c r="F34" s="58"/>
      <c r="G34" s="255">
        <v>277565500.56999999</v>
      </c>
      <c r="H34" s="291"/>
      <c r="I34" s="255"/>
      <c r="J34" s="315"/>
    </row>
    <row r="35" spans="2:10" x14ac:dyDescent="0.2">
      <c r="B35" s="114"/>
      <c r="C35" s="61"/>
      <c r="D35" s="58" t="s">
        <v>134</v>
      </c>
      <c r="E35" s="58"/>
      <c r="F35" s="58"/>
      <c r="G35" s="255">
        <v>1650175.91</v>
      </c>
      <c r="H35" s="255"/>
      <c r="I35" s="255"/>
      <c r="J35" s="315"/>
    </row>
    <row r="36" spans="2:10" x14ac:dyDescent="0.2">
      <c r="B36" s="114"/>
      <c r="C36" s="61"/>
      <c r="D36" s="58" t="s">
        <v>133</v>
      </c>
      <c r="E36" s="4"/>
      <c r="F36" s="58"/>
      <c r="G36" s="255">
        <v>154731.06</v>
      </c>
      <c r="H36" s="255"/>
      <c r="I36" s="255"/>
      <c r="J36" s="316"/>
    </row>
    <row r="37" spans="2:10" x14ac:dyDescent="0.2">
      <c r="B37" s="114"/>
      <c r="C37" s="61"/>
      <c r="D37" s="58" t="s">
        <v>64</v>
      </c>
      <c r="E37" s="53"/>
      <c r="F37" s="58"/>
      <c r="G37" s="255">
        <v>14760500.77</v>
      </c>
      <c r="H37" s="255"/>
      <c r="I37" s="255"/>
      <c r="J37" s="316"/>
    </row>
    <row r="38" spans="2:10" x14ac:dyDescent="0.2">
      <c r="B38" s="114"/>
      <c r="C38" s="61"/>
      <c r="D38" s="58" t="s">
        <v>258</v>
      </c>
      <c r="E38" s="380"/>
      <c r="F38" s="380"/>
      <c r="G38" s="263">
        <v>107527.16</v>
      </c>
      <c r="H38" s="263">
        <f>SUM(G33:G38)-1</f>
        <v>300664664.11000001</v>
      </c>
      <c r="I38" s="255"/>
      <c r="J38" s="315"/>
    </row>
    <row r="39" spans="2:10" hidden="1" x14ac:dyDescent="0.2">
      <c r="B39" s="114"/>
      <c r="C39" s="61"/>
      <c r="D39" s="58" t="s">
        <v>63</v>
      </c>
      <c r="E39" s="53"/>
      <c r="F39" s="58"/>
      <c r="G39" s="263">
        <v>0</v>
      </c>
      <c r="H39" s="263">
        <v>0</v>
      </c>
      <c r="I39" s="255"/>
      <c r="J39" s="315"/>
    </row>
    <row r="40" spans="2:10" x14ac:dyDescent="0.2">
      <c r="B40" s="114"/>
      <c r="C40" s="61"/>
      <c r="D40" s="4"/>
      <c r="E40" s="53"/>
      <c r="F40" s="58"/>
      <c r="G40" s="255"/>
      <c r="H40" s="255"/>
      <c r="I40" s="255"/>
      <c r="J40" s="315"/>
    </row>
    <row r="41" spans="2:10" x14ac:dyDescent="0.2">
      <c r="B41" s="114"/>
      <c r="C41" s="61"/>
      <c r="D41" s="62" t="s">
        <v>137</v>
      </c>
      <c r="E41" s="62"/>
      <c r="F41" s="53"/>
      <c r="G41" s="255"/>
      <c r="H41" s="255"/>
      <c r="I41" s="255"/>
      <c r="J41" s="315"/>
    </row>
    <row r="42" spans="2:10" hidden="1" x14ac:dyDescent="0.2">
      <c r="B42" s="114"/>
      <c r="C42" s="61"/>
      <c r="D42" s="53" t="s">
        <v>139</v>
      </c>
      <c r="E42" s="53"/>
      <c r="F42" s="53"/>
      <c r="G42" s="255">
        <v>0</v>
      </c>
      <c r="H42" s="255"/>
      <c r="I42" s="255"/>
      <c r="J42" s="315"/>
    </row>
    <row r="43" spans="2:10" x14ac:dyDescent="0.2">
      <c r="B43" s="114"/>
      <c r="C43" s="61"/>
      <c r="D43" s="53" t="s">
        <v>149</v>
      </c>
      <c r="E43" s="53"/>
      <c r="F43" s="53"/>
      <c r="G43" s="255">
        <v>84897584.219999999</v>
      </c>
      <c r="H43" s="255"/>
      <c r="I43" s="291"/>
      <c r="J43" s="315"/>
    </row>
    <row r="44" spans="2:10" x14ac:dyDescent="0.2">
      <c r="B44" s="114"/>
      <c r="C44" s="61"/>
      <c r="D44" s="53" t="s">
        <v>138</v>
      </c>
      <c r="E44" s="53"/>
      <c r="F44" s="53"/>
      <c r="G44" s="263">
        <v>62573025.659999996</v>
      </c>
      <c r="H44" s="263">
        <f>SUM(G43:G44)</f>
        <v>147470609.88</v>
      </c>
      <c r="I44" s="291"/>
      <c r="J44" s="315"/>
    </row>
    <row r="45" spans="2:10" x14ac:dyDescent="0.2">
      <c r="B45" s="114"/>
      <c r="C45" s="61"/>
      <c r="D45" s="4"/>
      <c r="E45" s="53"/>
      <c r="F45" s="53"/>
      <c r="G45" s="255" t="s">
        <v>140</v>
      </c>
      <c r="H45" s="255"/>
      <c r="I45" s="291"/>
      <c r="J45" s="315"/>
    </row>
    <row r="46" spans="2:10" ht="15" thickBot="1" x14ac:dyDescent="0.25">
      <c r="B46" s="114"/>
      <c r="C46" s="60"/>
      <c r="D46" s="58"/>
      <c r="E46" s="58"/>
      <c r="F46" s="58"/>
      <c r="G46" s="334"/>
      <c r="H46" s="337">
        <f>+H44+H38</f>
        <v>448135273.99000001</v>
      </c>
      <c r="I46" s="291"/>
      <c r="J46" s="315"/>
    </row>
    <row r="47" spans="2:10" ht="15" thickTop="1" x14ac:dyDescent="0.2">
      <c r="B47" s="114"/>
      <c r="C47" s="60"/>
      <c r="D47" s="58"/>
      <c r="E47" s="58"/>
      <c r="F47" s="58"/>
      <c r="G47" s="334"/>
      <c r="H47" s="335"/>
      <c r="I47" s="291"/>
      <c r="J47" s="315"/>
    </row>
    <row r="48" spans="2:10" x14ac:dyDescent="0.2">
      <c r="B48" s="114"/>
      <c r="C48" s="55" t="s">
        <v>175</v>
      </c>
      <c r="D48" s="56" t="s">
        <v>122</v>
      </c>
      <c r="E48" s="56"/>
      <c r="F48" s="58"/>
      <c r="G48" s="334"/>
      <c r="H48" s="335"/>
      <c r="I48" s="291"/>
      <c r="J48" s="315"/>
    </row>
    <row r="49" spans="2:10" ht="10.5" customHeight="1" x14ac:dyDescent="0.2">
      <c r="B49" s="114"/>
      <c r="C49" s="55"/>
      <c r="D49" s="56"/>
      <c r="E49" s="56"/>
      <c r="F49" s="58"/>
      <c r="G49" s="255"/>
      <c r="H49" s="338"/>
      <c r="I49" s="291"/>
      <c r="J49" s="316"/>
    </row>
    <row r="50" spans="2:10" x14ac:dyDescent="0.2">
      <c r="B50" s="114"/>
      <c r="C50" s="55"/>
      <c r="D50" s="58" t="s">
        <v>115</v>
      </c>
      <c r="E50" s="58"/>
      <c r="F50" s="58"/>
      <c r="G50" s="255"/>
      <c r="H50" s="263">
        <v>2797749.18</v>
      </c>
      <c r="I50" s="291"/>
      <c r="J50" s="315"/>
    </row>
    <row r="51" spans="2:10" hidden="1" x14ac:dyDescent="0.2">
      <c r="B51" s="114"/>
      <c r="C51" s="55"/>
      <c r="D51" s="58" t="s">
        <v>9</v>
      </c>
      <c r="E51" s="58"/>
      <c r="F51" s="58"/>
      <c r="G51" s="255"/>
      <c r="H51" s="263">
        <v>0</v>
      </c>
      <c r="I51" s="291"/>
      <c r="J51" s="315"/>
    </row>
    <row r="52" spans="2:10" ht="15" thickBot="1" x14ac:dyDescent="0.25">
      <c r="B52" s="114"/>
      <c r="C52" s="55"/>
      <c r="D52" s="58"/>
      <c r="E52" s="58"/>
      <c r="F52" s="58"/>
      <c r="G52" s="255"/>
      <c r="H52" s="337">
        <f>SUM(H50:H51)</f>
        <v>2797749.18</v>
      </c>
      <c r="I52" s="255"/>
      <c r="J52" s="315"/>
    </row>
    <row r="53" spans="2:10" ht="14.25" customHeight="1" thickTop="1" x14ac:dyDescent="0.2">
      <c r="B53" s="114"/>
      <c r="C53" s="55" t="s">
        <v>176</v>
      </c>
      <c r="D53" s="56" t="s">
        <v>116</v>
      </c>
      <c r="E53" s="56"/>
      <c r="F53" s="58"/>
      <c r="G53" s="334"/>
      <c r="H53" s="335"/>
      <c r="I53" s="334"/>
      <c r="J53" s="315"/>
    </row>
    <row r="54" spans="2:10" ht="13.5" customHeight="1" x14ac:dyDescent="0.2">
      <c r="B54" s="114"/>
      <c r="C54" s="60"/>
      <c r="D54" s="58"/>
      <c r="E54" s="58"/>
      <c r="F54" s="58"/>
      <c r="G54" s="334"/>
      <c r="H54" s="335"/>
      <c r="I54" s="255"/>
      <c r="J54" s="315"/>
    </row>
    <row r="55" spans="2:10" hidden="1" x14ac:dyDescent="0.2">
      <c r="B55" s="114"/>
      <c r="C55" s="60"/>
      <c r="D55" s="58" t="s">
        <v>118</v>
      </c>
      <c r="E55" s="58"/>
      <c r="F55" s="58"/>
      <c r="G55" s="334"/>
      <c r="H55" s="253"/>
      <c r="I55" s="334"/>
      <c r="J55" s="315"/>
    </row>
    <row r="56" spans="2:10" x14ac:dyDescent="0.2">
      <c r="B56" s="114"/>
      <c r="C56" s="60"/>
      <c r="D56" s="58" t="s">
        <v>142</v>
      </c>
      <c r="E56" s="58"/>
      <c r="F56" s="58"/>
      <c r="G56" s="334"/>
      <c r="H56" s="253">
        <v>229687.64</v>
      </c>
      <c r="I56" s="334"/>
      <c r="J56" s="315"/>
    </row>
    <row r="57" spans="2:10" x14ac:dyDescent="0.2">
      <c r="B57" s="114"/>
      <c r="C57" s="60"/>
      <c r="D57" s="58" t="s">
        <v>197</v>
      </c>
      <c r="E57" s="58"/>
      <c r="F57" s="58"/>
      <c r="G57" s="334"/>
      <c r="H57" s="253">
        <v>11240084.57</v>
      </c>
      <c r="I57" s="334"/>
      <c r="J57" s="315"/>
    </row>
    <row r="58" spans="2:10" ht="15" thickBot="1" x14ac:dyDescent="0.25">
      <c r="B58" s="114"/>
      <c r="C58" s="60"/>
      <c r="D58" s="58"/>
      <c r="E58" s="58"/>
      <c r="F58" s="58"/>
      <c r="G58" s="334"/>
      <c r="H58" s="386">
        <f>SUM(H56:H57)</f>
        <v>11469772.210000001</v>
      </c>
      <c r="I58" s="334"/>
      <c r="J58" s="315"/>
    </row>
    <row r="59" spans="2:10" ht="17.25" customHeight="1" thickTop="1" x14ac:dyDescent="0.2">
      <c r="B59" s="114"/>
      <c r="C59" s="55"/>
      <c r="D59" s="64"/>
      <c r="E59" s="56"/>
      <c r="F59" s="53"/>
      <c r="G59" s="339"/>
      <c r="H59" s="340"/>
      <c r="I59" s="341"/>
      <c r="J59" s="315"/>
    </row>
    <row r="60" spans="2:10" ht="12" customHeight="1" x14ac:dyDescent="0.2">
      <c r="B60" s="114"/>
      <c r="C60" s="55"/>
      <c r="D60" s="56"/>
      <c r="E60" s="56"/>
      <c r="F60" s="53"/>
      <c r="G60" s="339"/>
      <c r="H60" s="340"/>
      <c r="I60" s="341"/>
      <c r="J60" s="315"/>
    </row>
    <row r="61" spans="2:10" x14ac:dyDescent="0.2">
      <c r="B61" s="114"/>
      <c r="C61" s="60"/>
      <c r="D61" s="56" t="s">
        <v>87</v>
      </c>
      <c r="E61" s="56"/>
      <c r="F61" s="108"/>
      <c r="G61" s="255"/>
      <c r="H61" s="342"/>
      <c r="I61" s="334"/>
      <c r="J61" s="315"/>
    </row>
    <row r="62" spans="2:10" x14ac:dyDescent="0.2">
      <c r="B62" s="114"/>
      <c r="C62" s="60"/>
      <c r="D62" s="58"/>
      <c r="E62" s="58"/>
      <c r="F62" s="47"/>
      <c r="G62" s="334"/>
      <c r="H62" s="291"/>
      <c r="I62" s="343"/>
      <c r="J62" s="315"/>
    </row>
    <row r="63" spans="2:10" ht="21.75" customHeight="1" x14ac:dyDescent="0.2">
      <c r="B63" s="114"/>
      <c r="C63" s="55" t="s">
        <v>178</v>
      </c>
      <c r="D63" s="67" t="s">
        <v>265</v>
      </c>
      <c r="E63" s="67"/>
      <c r="F63" s="58"/>
      <c r="G63" s="334"/>
      <c r="H63" s="255"/>
      <c r="I63" s="343"/>
      <c r="J63" s="315"/>
    </row>
    <row r="64" spans="2:10" x14ac:dyDescent="0.2">
      <c r="B64" s="114"/>
      <c r="C64" s="60"/>
      <c r="D64" s="58"/>
      <c r="E64" s="58"/>
      <c r="F64" s="58"/>
      <c r="G64" s="334"/>
      <c r="H64" s="334"/>
      <c r="I64" s="334"/>
      <c r="J64" s="315"/>
    </row>
    <row r="65" spans="1:10" x14ac:dyDescent="0.2">
      <c r="B65" s="114"/>
      <c r="C65" s="110"/>
      <c r="D65" s="399" t="s">
        <v>168</v>
      </c>
      <c r="E65" s="300"/>
      <c r="F65" s="111"/>
      <c r="G65" s="397" t="s">
        <v>169</v>
      </c>
      <c r="H65" s="344" t="s">
        <v>110</v>
      </c>
      <c r="I65" s="345" t="s">
        <v>170</v>
      </c>
      <c r="J65" s="315"/>
    </row>
    <row r="66" spans="1:10" ht="15" thickBot="1" x14ac:dyDescent="0.25">
      <c r="B66" s="114"/>
      <c r="C66" s="112"/>
      <c r="D66" s="400"/>
      <c r="E66" s="301"/>
      <c r="F66" s="71"/>
      <c r="G66" s="398"/>
      <c r="H66" s="346" t="s">
        <v>171</v>
      </c>
      <c r="I66" s="347" t="s">
        <v>172</v>
      </c>
      <c r="J66" s="315"/>
    </row>
    <row r="67" spans="1:10" x14ac:dyDescent="0.2">
      <c r="B67" s="114"/>
      <c r="C67" s="113"/>
      <c r="D67" s="58"/>
      <c r="E67" s="58"/>
      <c r="F67" s="58"/>
      <c r="G67" s="299"/>
      <c r="H67" s="299"/>
      <c r="I67" s="309"/>
      <c r="J67" s="315"/>
    </row>
    <row r="68" spans="1:10" ht="17.25" customHeight="1" x14ac:dyDescent="0.2">
      <c r="B68" s="114"/>
      <c r="C68" s="114" t="s">
        <v>173</v>
      </c>
      <c r="D68" s="58"/>
      <c r="E68" s="58"/>
      <c r="F68" s="53"/>
      <c r="G68" s="255">
        <v>179178600</v>
      </c>
      <c r="H68" s="291">
        <v>0</v>
      </c>
      <c r="I68" s="309">
        <f>+G68-H68</f>
        <v>179178600</v>
      </c>
      <c r="J68" s="315"/>
    </row>
    <row r="69" spans="1:10" ht="14.25" customHeight="1" x14ac:dyDescent="0.2">
      <c r="B69" s="114"/>
      <c r="C69" s="114" t="s">
        <v>174</v>
      </c>
      <c r="D69" s="58"/>
      <c r="E69" s="58"/>
      <c r="F69" s="53"/>
      <c r="G69" s="255">
        <v>90440344.430000007</v>
      </c>
      <c r="H69" s="299">
        <v>33902403.420000002</v>
      </c>
      <c r="I69" s="309">
        <f t="shared" ref="I69:I81" si="0">+G69-H69</f>
        <v>56537941.010000005</v>
      </c>
      <c r="J69" s="315"/>
    </row>
    <row r="70" spans="1:10" ht="14.25" hidden="1" customHeight="1" x14ac:dyDescent="0.2">
      <c r="B70" s="114"/>
      <c r="C70" s="264" t="s">
        <v>202</v>
      </c>
      <c r="D70" s="58"/>
      <c r="E70" s="58"/>
      <c r="F70" s="53"/>
      <c r="G70" s="255">
        <v>0</v>
      </c>
      <c r="H70" s="299"/>
      <c r="I70" s="309">
        <f t="shared" si="0"/>
        <v>0</v>
      </c>
      <c r="J70" s="315"/>
    </row>
    <row r="71" spans="1:10" ht="14.25" customHeight="1" x14ac:dyDescent="0.2">
      <c r="B71" s="114"/>
      <c r="C71" s="264" t="s">
        <v>233</v>
      </c>
      <c r="D71" s="58"/>
      <c r="E71" s="58"/>
      <c r="F71" s="53"/>
      <c r="G71" s="255">
        <v>105335909.16</v>
      </c>
      <c r="H71" s="291">
        <v>0</v>
      </c>
      <c r="I71" s="309">
        <f t="shared" si="0"/>
        <v>105335909.16</v>
      </c>
      <c r="J71" s="315"/>
    </row>
    <row r="72" spans="1:10" ht="14.25" customHeight="1" x14ac:dyDescent="0.2">
      <c r="B72" s="114"/>
      <c r="C72" s="264" t="s">
        <v>203</v>
      </c>
      <c r="D72" s="58"/>
      <c r="E72" s="58"/>
      <c r="F72" s="53"/>
      <c r="G72" s="255">
        <v>1683000.02</v>
      </c>
      <c r="H72" s="291">
        <v>0</v>
      </c>
      <c r="I72" s="309">
        <f t="shared" si="0"/>
        <v>1683000.02</v>
      </c>
      <c r="J72" s="315"/>
    </row>
    <row r="73" spans="1:10" ht="14.25" hidden="1" customHeight="1" x14ac:dyDescent="0.2">
      <c r="B73" s="114"/>
      <c r="C73" s="264" t="s">
        <v>206</v>
      </c>
      <c r="D73" s="58"/>
      <c r="E73" s="58"/>
      <c r="F73" s="53"/>
      <c r="G73" s="255">
        <v>0</v>
      </c>
      <c r="H73" s="299"/>
      <c r="I73" s="309">
        <f t="shared" si="0"/>
        <v>0</v>
      </c>
      <c r="J73" s="315"/>
    </row>
    <row r="74" spans="1:10" x14ac:dyDescent="0.2">
      <c r="A74" s="5"/>
      <c r="B74" s="114"/>
      <c r="C74" s="264" t="s">
        <v>145</v>
      </c>
      <c r="D74" s="58"/>
      <c r="E74" s="58"/>
      <c r="F74" s="248"/>
      <c r="G74" s="255">
        <v>17037922.939999998</v>
      </c>
      <c r="H74" s="299">
        <v>17037849.739999998</v>
      </c>
      <c r="I74" s="309">
        <f t="shared" si="0"/>
        <v>73.199999999254942</v>
      </c>
      <c r="J74" s="315"/>
    </row>
    <row r="75" spans="1:10" ht="15.75" customHeight="1" x14ac:dyDescent="0.2">
      <c r="B75" s="114"/>
      <c r="C75" s="264" t="s">
        <v>71</v>
      </c>
      <c r="D75" s="58"/>
      <c r="E75" s="58"/>
      <c r="F75" s="53"/>
      <c r="G75" s="255">
        <v>52354640.969999999</v>
      </c>
      <c r="H75" s="299">
        <v>33601114.469999999</v>
      </c>
      <c r="I75" s="309">
        <f t="shared" si="0"/>
        <v>18753526.5</v>
      </c>
      <c r="J75" s="315"/>
    </row>
    <row r="76" spans="1:10" x14ac:dyDescent="0.2">
      <c r="A76" s="5"/>
      <c r="B76" s="114"/>
      <c r="C76" s="264" t="s">
        <v>37</v>
      </c>
      <c r="D76" s="58"/>
      <c r="E76" s="58"/>
      <c r="F76" s="53"/>
      <c r="G76" s="255">
        <v>4621488.09</v>
      </c>
      <c r="H76" s="299">
        <v>3568102.02</v>
      </c>
      <c r="I76" s="309">
        <f t="shared" si="0"/>
        <v>1053386.0699999998</v>
      </c>
      <c r="J76" s="315"/>
    </row>
    <row r="77" spans="1:10" hidden="1" x14ac:dyDescent="0.2">
      <c r="A77" s="5"/>
      <c r="B77" s="114"/>
      <c r="C77" s="264" t="s">
        <v>158</v>
      </c>
      <c r="D77" s="58"/>
      <c r="E77" s="58"/>
      <c r="F77" s="53"/>
      <c r="G77" s="255">
        <v>0</v>
      </c>
      <c r="H77" s="299">
        <v>0</v>
      </c>
      <c r="I77" s="309">
        <f t="shared" si="0"/>
        <v>0</v>
      </c>
      <c r="J77" s="315"/>
    </row>
    <row r="78" spans="1:10" hidden="1" x14ac:dyDescent="0.2">
      <c r="A78" s="5"/>
      <c r="B78" s="114"/>
      <c r="C78" s="264" t="s">
        <v>39</v>
      </c>
      <c r="D78" s="58"/>
      <c r="E78" s="58"/>
      <c r="F78" s="53"/>
      <c r="G78" s="255">
        <v>0</v>
      </c>
      <c r="H78" s="299">
        <v>0</v>
      </c>
      <c r="I78" s="309">
        <f t="shared" si="0"/>
        <v>0</v>
      </c>
      <c r="J78" s="315"/>
    </row>
    <row r="79" spans="1:10" x14ac:dyDescent="0.2">
      <c r="B79" s="114"/>
      <c r="C79" s="264" t="s">
        <v>163</v>
      </c>
      <c r="D79" s="58"/>
      <c r="E79" s="58"/>
      <c r="F79" s="53"/>
      <c r="G79" s="255">
        <v>19557307.149999999</v>
      </c>
      <c r="H79" s="299">
        <v>19557290.02</v>
      </c>
      <c r="I79" s="309">
        <f t="shared" si="0"/>
        <v>17.129999998956919</v>
      </c>
      <c r="J79" s="315"/>
    </row>
    <row r="80" spans="1:10" x14ac:dyDescent="0.2">
      <c r="B80" s="114"/>
      <c r="C80" s="114" t="s">
        <v>88</v>
      </c>
      <c r="D80" s="58"/>
      <c r="E80" s="58"/>
      <c r="F80" s="53"/>
      <c r="G80" s="255">
        <v>57487550.119999997</v>
      </c>
      <c r="H80" s="299">
        <v>51178547.909999996</v>
      </c>
      <c r="I80" s="309">
        <f t="shared" si="0"/>
        <v>6309002.2100000009</v>
      </c>
      <c r="J80" s="315"/>
    </row>
    <row r="81" spans="2:10" x14ac:dyDescent="0.2">
      <c r="B81" s="114"/>
      <c r="C81" s="114" t="s">
        <v>129</v>
      </c>
      <c r="D81" s="58"/>
      <c r="E81" s="58"/>
      <c r="F81" s="53"/>
      <c r="G81" s="263">
        <v>17555902.220000003</v>
      </c>
      <c r="H81" s="348">
        <v>10505273.880000001</v>
      </c>
      <c r="I81" s="309">
        <f t="shared" si="0"/>
        <v>7050628.3400000017</v>
      </c>
      <c r="J81" s="315"/>
    </row>
    <row r="82" spans="2:10" ht="15" thickBot="1" x14ac:dyDescent="0.25">
      <c r="B82" s="114"/>
      <c r="C82" s="115"/>
      <c r="D82" s="53"/>
      <c r="E82" s="58"/>
      <c r="F82" s="53"/>
      <c r="G82" s="349">
        <f>SUM(G68:G81)</f>
        <v>545252665.0999999</v>
      </c>
      <c r="H82" s="349">
        <f>SUM(H69:H81)</f>
        <v>169350581.45999998</v>
      </c>
      <c r="I82" s="350">
        <f>SUM(I68:I81)</f>
        <v>375902083.63999987</v>
      </c>
      <c r="J82" s="315"/>
    </row>
    <row r="83" spans="2:10" ht="15" thickTop="1" x14ac:dyDescent="0.2">
      <c r="B83" s="114"/>
      <c r="C83" s="116"/>
      <c r="D83" s="106"/>
      <c r="E83" s="117"/>
      <c r="F83" s="117"/>
      <c r="G83" s="348"/>
      <c r="H83" s="348"/>
      <c r="I83" s="351"/>
      <c r="J83" s="315"/>
    </row>
    <row r="84" spans="2:10" x14ac:dyDescent="0.2">
      <c r="B84" s="114"/>
      <c r="C84" s="53"/>
      <c r="D84" s="53"/>
      <c r="E84" s="58"/>
      <c r="F84" s="58"/>
      <c r="G84" s="299"/>
      <c r="H84" s="299"/>
      <c r="I84" s="299"/>
      <c r="J84" s="315"/>
    </row>
    <row r="85" spans="2:10" x14ac:dyDescent="0.2">
      <c r="B85" s="114"/>
      <c r="C85" s="53"/>
      <c r="D85" s="53"/>
      <c r="E85" s="58"/>
      <c r="F85" s="58"/>
      <c r="G85" s="299"/>
      <c r="H85" s="299"/>
      <c r="I85" s="299"/>
      <c r="J85" s="315"/>
    </row>
    <row r="86" spans="2:10" x14ac:dyDescent="0.2">
      <c r="B86" s="328"/>
      <c r="C86" s="106"/>
      <c r="D86" s="106"/>
      <c r="E86" s="117"/>
      <c r="F86" s="117"/>
      <c r="G86" s="348"/>
      <c r="H86" s="348"/>
      <c r="I86" s="348"/>
      <c r="J86" s="329"/>
    </row>
    <row r="87" spans="2:10" ht="18" customHeight="1" x14ac:dyDescent="0.2">
      <c r="B87" s="114"/>
      <c r="C87" s="58"/>
      <c r="D87" s="104" t="s">
        <v>231</v>
      </c>
      <c r="E87" s="104"/>
      <c r="F87" s="104"/>
      <c r="G87" s="352"/>
      <c r="H87" s="353"/>
      <c r="I87" s="353"/>
      <c r="J87" s="315"/>
    </row>
    <row r="88" spans="2:10" x14ac:dyDescent="0.2">
      <c r="B88" s="114"/>
      <c r="C88" s="58"/>
      <c r="D88" s="104" t="s">
        <v>208</v>
      </c>
      <c r="E88" s="104"/>
      <c r="F88" s="104"/>
      <c r="G88" s="352"/>
      <c r="H88" s="353"/>
      <c r="I88" s="353"/>
      <c r="J88" s="315"/>
    </row>
    <row r="89" spans="2:10" x14ac:dyDescent="0.2">
      <c r="B89" s="115"/>
      <c r="C89" s="53"/>
      <c r="D89" s="127" t="s">
        <v>232</v>
      </c>
      <c r="E89" s="317"/>
      <c r="F89" s="318"/>
      <c r="G89" s="353"/>
      <c r="H89" s="353"/>
      <c r="I89" s="353"/>
      <c r="J89" s="319"/>
    </row>
    <row r="90" spans="2:10" x14ac:dyDescent="0.2">
      <c r="B90" s="115"/>
      <c r="C90" s="53"/>
      <c r="D90" s="104" t="s">
        <v>229</v>
      </c>
      <c r="E90" s="104"/>
      <c r="F90" s="104"/>
      <c r="G90" s="352"/>
      <c r="H90" s="353"/>
      <c r="I90" s="353"/>
      <c r="J90" s="319"/>
    </row>
    <row r="91" spans="2:10" x14ac:dyDescent="0.2">
      <c r="B91" s="115"/>
      <c r="C91" s="53"/>
      <c r="D91" s="104" t="s">
        <v>230</v>
      </c>
      <c r="E91" s="104"/>
      <c r="F91" s="104"/>
      <c r="G91" s="352"/>
      <c r="H91" s="353"/>
      <c r="I91" s="353"/>
      <c r="J91" s="319"/>
    </row>
    <row r="92" spans="2:10" x14ac:dyDescent="0.2">
      <c r="B92" s="115"/>
      <c r="C92" s="53"/>
      <c r="D92" s="104" t="s">
        <v>53</v>
      </c>
      <c r="E92" s="104"/>
      <c r="F92" s="104"/>
      <c r="G92" s="352"/>
      <c r="H92" s="353"/>
      <c r="I92" s="353"/>
      <c r="J92" s="319"/>
    </row>
    <row r="93" spans="2:10" x14ac:dyDescent="0.2">
      <c r="B93" s="115"/>
      <c r="C93" s="41"/>
      <c r="D93" s="53"/>
      <c r="E93" s="53"/>
      <c r="F93" s="41"/>
      <c r="G93" s="354"/>
      <c r="H93" s="291"/>
      <c r="I93" s="291"/>
      <c r="J93" s="319"/>
    </row>
    <row r="94" spans="2:10" x14ac:dyDescent="0.2">
      <c r="B94" s="115"/>
      <c r="C94" s="46" t="s">
        <v>167</v>
      </c>
      <c r="D94" s="46" t="s">
        <v>54</v>
      </c>
      <c r="E94" s="46"/>
      <c r="F94" s="41"/>
      <c r="G94" s="355"/>
      <c r="H94" s="291"/>
      <c r="I94" s="355"/>
      <c r="J94" s="319"/>
    </row>
    <row r="95" spans="2:10" ht="15" thickBot="1" x14ac:dyDescent="0.25">
      <c r="B95" s="115"/>
      <c r="C95" s="41"/>
      <c r="D95" s="41"/>
      <c r="E95" s="41"/>
      <c r="F95" s="41"/>
      <c r="G95" s="355"/>
      <c r="H95" s="355"/>
      <c r="I95" s="355"/>
      <c r="J95" s="319"/>
    </row>
    <row r="96" spans="2:10" ht="21" customHeight="1" thickBot="1" x14ac:dyDescent="0.25">
      <c r="B96" s="115"/>
      <c r="C96" s="41"/>
      <c r="D96" s="73" t="s">
        <v>168</v>
      </c>
      <c r="E96" s="74" t="s">
        <v>89</v>
      </c>
      <c r="F96" s="74" t="s">
        <v>156</v>
      </c>
      <c r="G96" s="356" t="s">
        <v>157</v>
      </c>
      <c r="H96" s="357" t="s">
        <v>52</v>
      </c>
      <c r="I96" s="358" t="s">
        <v>207</v>
      </c>
      <c r="J96" s="319"/>
    </row>
    <row r="97" spans="2:10" ht="9" customHeight="1" x14ac:dyDescent="0.2">
      <c r="B97" s="115"/>
      <c r="C97" s="41"/>
      <c r="D97" s="105"/>
      <c r="E97" s="118"/>
      <c r="F97" s="118"/>
      <c r="G97" s="359"/>
      <c r="H97" s="359"/>
      <c r="I97" s="360"/>
      <c r="J97" s="319"/>
    </row>
    <row r="98" spans="2:10" ht="14.25" customHeight="1" x14ac:dyDescent="0.2">
      <c r="B98" s="115"/>
      <c r="C98" s="41"/>
      <c r="D98" s="41"/>
      <c r="E98" s="41"/>
      <c r="F98" s="41"/>
      <c r="G98" s="291"/>
      <c r="H98" s="291"/>
      <c r="I98" s="355"/>
      <c r="J98" s="319"/>
    </row>
    <row r="99" spans="2:10" ht="14.25" customHeight="1" x14ac:dyDescent="0.2">
      <c r="B99" s="115"/>
      <c r="C99" s="41"/>
      <c r="D99" s="41" t="s">
        <v>162</v>
      </c>
      <c r="E99" s="124">
        <v>97238880</v>
      </c>
      <c r="F99" s="76">
        <v>83697100</v>
      </c>
      <c r="G99" s="290">
        <v>-30801220</v>
      </c>
      <c r="H99" s="299">
        <v>14896456</v>
      </c>
      <c r="I99" s="299">
        <v>-586736</v>
      </c>
      <c r="J99" s="319"/>
    </row>
    <row r="100" spans="2:10" x14ac:dyDescent="0.2">
      <c r="B100" s="115"/>
      <c r="C100" s="41"/>
      <c r="D100" s="41" t="s">
        <v>181</v>
      </c>
      <c r="E100" s="124">
        <v>70888238</v>
      </c>
      <c r="F100" s="76">
        <v>15435455</v>
      </c>
      <c r="G100" s="299">
        <v>28381266</v>
      </c>
      <c r="H100" s="348">
        <v>2179622</v>
      </c>
      <c r="I100" s="348">
        <v>-9830956</v>
      </c>
      <c r="J100" s="319"/>
    </row>
    <row r="101" spans="2:10" ht="15" thickBot="1" x14ac:dyDescent="0.25">
      <c r="B101" s="115"/>
      <c r="C101" s="41"/>
      <c r="D101" s="45" t="s">
        <v>182</v>
      </c>
      <c r="E101" s="125">
        <f>SUM(E99:E100)</f>
        <v>168127118</v>
      </c>
      <c r="F101" s="77">
        <f>SUM(F99:F100)</f>
        <v>99132555</v>
      </c>
      <c r="G101" s="361">
        <f>SUM(G97:G100)</f>
        <v>-2419954</v>
      </c>
      <c r="H101" s="362">
        <f>SUM(H99:H100)</f>
        <v>17076078</v>
      </c>
      <c r="I101" s="363">
        <f>SUM(I99:I100)</f>
        <v>-10417692</v>
      </c>
      <c r="J101" s="320"/>
    </row>
    <row r="102" spans="2:10" ht="18.75" customHeight="1" thickTop="1" thickBot="1" x14ac:dyDescent="0.25">
      <c r="B102" s="115"/>
      <c r="C102" s="41"/>
      <c r="D102" s="41"/>
      <c r="E102" s="41"/>
      <c r="F102" s="41"/>
      <c r="G102" s="355"/>
      <c r="H102" s="355"/>
      <c r="I102" s="291"/>
      <c r="J102" s="319"/>
    </row>
    <row r="103" spans="2:10" ht="15" thickBot="1" x14ac:dyDescent="0.25">
      <c r="B103" s="115"/>
      <c r="C103" s="41"/>
      <c r="D103" s="73" t="s">
        <v>168</v>
      </c>
      <c r="E103" s="75" t="s">
        <v>184</v>
      </c>
      <c r="F103" s="105"/>
      <c r="G103" s="364"/>
      <c r="H103" s="364"/>
      <c r="I103" s="365"/>
      <c r="J103" s="319"/>
    </row>
    <row r="104" spans="2:10" ht="18" customHeight="1" x14ac:dyDescent="0.2">
      <c r="B104" s="115"/>
      <c r="C104" s="41"/>
      <c r="D104" s="105"/>
      <c r="E104" s="118"/>
      <c r="F104" s="105"/>
      <c r="G104" s="291"/>
      <c r="H104" s="291"/>
      <c r="I104" s="366"/>
      <c r="J104" s="319"/>
    </row>
    <row r="105" spans="2:10" ht="14.25" customHeight="1" x14ac:dyDescent="0.2">
      <c r="B105" s="115"/>
      <c r="C105" s="41"/>
      <c r="D105" s="41" t="s">
        <v>162</v>
      </c>
      <c r="E105" s="267">
        <f>SUM(F99:I99)</f>
        <v>67205600</v>
      </c>
      <c r="F105" s="76"/>
      <c r="G105" s="290"/>
      <c r="H105" s="291"/>
      <c r="I105" s="299"/>
      <c r="J105" s="319"/>
    </row>
    <row r="106" spans="2:10" x14ac:dyDescent="0.2">
      <c r="B106" s="115"/>
      <c r="C106" s="41"/>
      <c r="D106" s="41" t="s">
        <v>181</v>
      </c>
      <c r="E106" s="267">
        <f>SUM(F100:I100)</f>
        <v>36165387</v>
      </c>
      <c r="F106" s="76"/>
      <c r="G106" s="299"/>
      <c r="H106" s="291"/>
      <c r="I106" s="299"/>
      <c r="J106" s="319"/>
    </row>
    <row r="107" spans="2:10" ht="15" thickBot="1" x14ac:dyDescent="0.25">
      <c r="B107" s="115"/>
      <c r="C107" s="41"/>
      <c r="D107" s="45" t="s">
        <v>182</v>
      </c>
      <c r="E107" s="125">
        <f>SUM(E105:E106)</f>
        <v>103370987</v>
      </c>
      <c r="F107" s="126"/>
      <c r="G107" s="367"/>
      <c r="H107" s="339"/>
      <c r="I107" s="368"/>
      <c r="J107" s="320"/>
    </row>
    <row r="108" spans="2:10" ht="15" thickTop="1" x14ac:dyDescent="0.2">
      <c r="B108" s="115"/>
      <c r="C108" s="41"/>
      <c r="D108" s="45"/>
      <c r="E108" s="256"/>
      <c r="F108" s="126"/>
      <c r="G108" s="367"/>
      <c r="H108" s="339"/>
      <c r="I108" s="368"/>
      <c r="J108" s="320"/>
    </row>
    <row r="109" spans="2:10" x14ac:dyDescent="0.2">
      <c r="B109" s="115"/>
      <c r="C109" s="41"/>
      <c r="D109" s="45"/>
      <c r="E109" s="256"/>
      <c r="F109" s="268"/>
      <c r="G109" s="367"/>
      <c r="H109" s="339"/>
      <c r="I109" s="368"/>
      <c r="J109" s="320"/>
    </row>
    <row r="110" spans="2:10" x14ac:dyDescent="0.2">
      <c r="B110" s="115"/>
      <c r="C110" s="46" t="s">
        <v>204</v>
      </c>
      <c r="D110" s="257" t="s">
        <v>234</v>
      </c>
      <c r="E110" s="257"/>
      <c r="F110" s="126"/>
      <c r="G110" s="367"/>
      <c r="H110" s="339"/>
      <c r="I110" s="368"/>
      <c r="J110" s="320"/>
    </row>
    <row r="111" spans="2:10" ht="6.75" customHeight="1" x14ac:dyDescent="0.2">
      <c r="B111" s="115"/>
      <c r="C111" s="41"/>
      <c r="D111" s="45"/>
      <c r="E111" s="256"/>
      <c r="F111" s="126"/>
      <c r="G111" s="367"/>
      <c r="H111" s="339"/>
      <c r="I111" s="368"/>
      <c r="J111" s="320"/>
    </row>
    <row r="112" spans="2:10" x14ac:dyDescent="0.2">
      <c r="B112" s="115"/>
      <c r="C112" s="41"/>
      <c r="D112" s="104" t="s">
        <v>241</v>
      </c>
      <c r="E112" s="258"/>
      <c r="F112" s="86"/>
      <c r="G112" s="369"/>
      <c r="H112" s="291"/>
      <c r="I112" s="368"/>
      <c r="J112" s="320"/>
    </row>
    <row r="113" spans="1:10" x14ac:dyDescent="0.2">
      <c r="B113" s="115"/>
      <c r="C113" s="46"/>
      <c r="D113" s="104"/>
      <c r="E113" s="41"/>
      <c r="F113" s="41"/>
      <c r="G113" s="369"/>
      <c r="H113" s="369"/>
      <c r="I113" s="291"/>
      <c r="J113" s="319"/>
    </row>
    <row r="114" spans="1:10" x14ac:dyDescent="0.2">
      <c r="B114" s="115"/>
      <c r="C114" s="46"/>
      <c r="D114" s="41"/>
      <c r="E114" s="41"/>
      <c r="F114" s="41"/>
      <c r="G114" s="369"/>
      <c r="H114" s="369"/>
      <c r="I114" s="291"/>
      <c r="J114" s="319"/>
    </row>
    <row r="115" spans="1:10" x14ac:dyDescent="0.2">
      <c r="B115" s="115"/>
      <c r="C115" s="41"/>
      <c r="D115" s="56" t="s">
        <v>4</v>
      </c>
      <c r="E115" s="56"/>
      <c r="F115" s="57"/>
      <c r="G115" s="291"/>
      <c r="H115" s="369"/>
      <c r="I115" s="299"/>
      <c r="J115" s="319"/>
    </row>
    <row r="116" spans="1:10" x14ac:dyDescent="0.2">
      <c r="B116" s="115"/>
      <c r="C116" s="41"/>
      <c r="D116" s="53"/>
      <c r="E116" s="53"/>
      <c r="F116" s="53"/>
      <c r="G116" s="291"/>
      <c r="H116" s="291"/>
      <c r="I116" s="370"/>
      <c r="J116" s="319"/>
    </row>
    <row r="117" spans="1:10" x14ac:dyDescent="0.2">
      <c r="B117" s="115"/>
      <c r="C117" s="55" t="s">
        <v>85</v>
      </c>
      <c r="D117" s="65" t="s">
        <v>266</v>
      </c>
      <c r="E117" s="65"/>
      <c r="F117" s="53"/>
      <c r="G117" s="291"/>
      <c r="H117" s="291"/>
      <c r="I117" s="302"/>
      <c r="J117" s="321"/>
    </row>
    <row r="118" spans="1:10" x14ac:dyDescent="0.2">
      <c r="B118" s="115"/>
      <c r="C118" s="53"/>
      <c r="D118" s="65"/>
      <c r="E118" s="65"/>
      <c r="F118" s="53"/>
      <c r="G118" s="291"/>
      <c r="H118" s="291"/>
      <c r="I118" s="302"/>
      <c r="J118" s="321"/>
    </row>
    <row r="119" spans="1:10" x14ac:dyDescent="0.2">
      <c r="B119" s="115"/>
      <c r="C119" s="53"/>
      <c r="D119" s="65"/>
      <c r="E119" s="65"/>
      <c r="F119" s="53" t="s">
        <v>61</v>
      </c>
      <c r="G119" s="291"/>
      <c r="H119" s="290">
        <v>981953.7</v>
      </c>
      <c r="I119" s="302"/>
      <c r="J119" s="321"/>
    </row>
    <row r="120" spans="1:10" x14ac:dyDescent="0.2">
      <c r="B120" s="115"/>
      <c r="C120" s="53"/>
      <c r="D120" s="65"/>
      <c r="E120" s="53"/>
      <c r="F120" s="53" t="s">
        <v>62</v>
      </c>
      <c r="G120" s="371"/>
      <c r="H120" s="294">
        <v>18999180.530000001</v>
      </c>
      <c r="I120" s="302"/>
      <c r="J120" s="321"/>
    </row>
    <row r="121" spans="1:10" ht="14.25" customHeight="1" thickBot="1" x14ac:dyDescent="0.25">
      <c r="B121" s="115"/>
      <c r="C121" s="53"/>
      <c r="D121" s="53"/>
      <c r="E121" s="53"/>
      <c r="F121" s="53"/>
      <c r="G121" s="372" t="s">
        <v>114</v>
      </c>
      <c r="H121" s="373">
        <f>SUM(H119:H120)</f>
        <v>19981134.23</v>
      </c>
      <c r="I121" s="302"/>
      <c r="J121" s="321"/>
    </row>
    <row r="122" spans="1:10" ht="15.75" customHeight="1" thickTop="1" x14ac:dyDescent="0.2">
      <c r="B122" s="115"/>
      <c r="C122" s="53"/>
      <c r="D122" s="53"/>
      <c r="E122" s="53"/>
      <c r="F122" s="53"/>
      <c r="G122" s="372"/>
      <c r="H122" s="374"/>
      <c r="I122" s="302"/>
      <c r="J122" s="321"/>
    </row>
    <row r="123" spans="1:10" ht="15.75" customHeight="1" x14ac:dyDescent="0.2">
      <c r="B123" s="115"/>
      <c r="C123" s="53"/>
      <c r="D123" s="56" t="s">
        <v>130</v>
      </c>
      <c r="E123" s="56"/>
      <c r="F123" s="53"/>
      <c r="G123" s="372"/>
      <c r="H123" s="374"/>
      <c r="I123" s="302"/>
      <c r="J123" s="321"/>
    </row>
    <row r="124" spans="1:10" x14ac:dyDescent="0.2">
      <c r="A124" s="4"/>
      <c r="B124" s="115"/>
      <c r="C124" s="53"/>
      <c r="D124" s="53"/>
      <c r="E124" s="53"/>
      <c r="F124" s="53"/>
      <c r="G124" s="372"/>
      <c r="H124" s="374"/>
      <c r="I124" s="302"/>
      <c r="J124" s="321"/>
    </row>
    <row r="125" spans="1:10" x14ac:dyDescent="0.2">
      <c r="B125" s="115"/>
      <c r="C125" s="55" t="s">
        <v>113</v>
      </c>
      <c r="D125" s="79" t="s">
        <v>267</v>
      </c>
      <c r="E125" s="79"/>
      <c r="F125" s="65"/>
      <c r="G125" s="372"/>
      <c r="H125" s="374"/>
      <c r="I125" s="302"/>
      <c r="J125" s="321"/>
    </row>
    <row r="126" spans="1:10" x14ac:dyDescent="0.2">
      <c r="B126" s="115"/>
      <c r="C126" s="53"/>
      <c r="D126" s="65"/>
      <c r="E126" s="65"/>
      <c r="F126" s="65"/>
      <c r="G126" s="372"/>
      <c r="H126" s="374"/>
      <c r="I126" s="302"/>
      <c r="J126" s="321"/>
    </row>
    <row r="127" spans="1:10" ht="15" customHeight="1" x14ac:dyDescent="0.2">
      <c r="B127" s="115"/>
      <c r="C127" s="53"/>
      <c r="D127" s="65"/>
      <c r="E127" s="65"/>
      <c r="F127" s="65"/>
      <c r="G127" s="372"/>
      <c r="H127" s="374"/>
      <c r="I127" s="302"/>
      <c r="J127" s="321"/>
    </row>
    <row r="128" spans="1:10" ht="14.25" customHeight="1" x14ac:dyDescent="0.2">
      <c r="B128" s="115"/>
      <c r="C128" s="53"/>
      <c r="D128" s="4"/>
      <c r="E128" s="53"/>
      <c r="F128" s="53" t="s">
        <v>238</v>
      </c>
      <c r="G128" s="372"/>
      <c r="H128" s="290">
        <v>1291690518.8199999</v>
      </c>
      <c r="I128" s="302"/>
      <c r="J128" s="321"/>
    </row>
    <row r="129" spans="2:10" hidden="1" x14ac:dyDescent="0.2">
      <c r="B129" s="115"/>
      <c r="C129" s="53"/>
      <c r="D129" s="53" t="s">
        <v>151</v>
      </c>
      <c r="E129" s="53"/>
      <c r="F129" s="53"/>
      <c r="G129" s="372"/>
      <c r="H129" s="290"/>
      <c r="I129" s="302"/>
      <c r="J129" s="321"/>
    </row>
    <row r="130" spans="2:10" ht="14.25" hidden="1" customHeight="1" x14ac:dyDescent="0.2">
      <c r="B130" s="115"/>
      <c r="C130" s="53"/>
      <c r="D130" s="53" t="s">
        <v>131</v>
      </c>
      <c r="E130" s="53"/>
      <c r="F130" s="53"/>
      <c r="G130" s="375"/>
      <c r="H130" s="290"/>
      <c r="I130" s="302"/>
      <c r="J130" s="321"/>
    </row>
    <row r="131" spans="2:10" ht="14.25" hidden="1" customHeight="1" x14ac:dyDescent="0.2">
      <c r="B131" s="115"/>
      <c r="C131" s="53"/>
      <c r="D131" s="53" t="s">
        <v>146</v>
      </c>
      <c r="E131" s="53"/>
      <c r="F131" s="53"/>
      <c r="G131" s="375"/>
      <c r="H131" s="294"/>
      <c r="I131" s="302"/>
      <c r="J131" s="321"/>
    </row>
    <row r="132" spans="2:10" ht="15" thickBot="1" x14ac:dyDescent="0.25">
      <c r="B132" s="115"/>
      <c r="C132" s="53"/>
      <c r="D132" s="65"/>
      <c r="E132" s="53"/>
      <c r="F132" s="65" t="s">
        <v>132</v>
      </c>
      <c r="G132" s="372"/>
      <c r="H132" s="376">
        <f>SUM(H128:H131)</f>
        <v>1291690518.8199999</v>
      </c>
      <c r="I132" s="302"/>
      <c r="J132" s="321"/>
    </row>
    <row r="133" spans="2:10" ht="15.75" thickTop="1" thickBot="1" x14ac:dyDescent="0.25">
      <c r="B133" s="322"/>
      <c r="C133" s="82"/>
      <c r="D133" s="83"/>
      <c r="E133" s="83"/>
      <c r="F133" s="83"/>
      <c r="G133" s="377"/>
      <c r="H133" s="373"/>
      <c r="I133" s="378"/>
      <c r="J133" s="323"/>
    </row>
    <row r="134" spans="2:10" ht="21" customHeight="1" thickTop="1" x14ac:dyDescent="0.2">
      <c r="B134" s="115"/>
      <c r="C134" s="55" t="s">
        <v>117</v>
      </c>
      <c r="D134" s="56" t="s">
        <v>123</v>
      </c>
      <c r="E134" s="56"/>
      <c r="F134" s="53"/>
      <c r="G134" s="372"/>
      <c r="H134" s="374"/>
      <c r="I134" s="302"/>
      <c r="J134" s="321"/>
    </row>
    <row r="135" spans="2:10" x14ac:dyDescent="0.2">
      <c r="B135" s="115"/>
      <c r="C135" s="53"/>
      <c r="D135" s="56"/>
      <c r="E135" s="56"/>
      <c r="F135" s="53"/>
      <c r="G135" s="372"/>
      <c r="H135" s="374"/>
      <c r="I135" s="302"/>
      <c r="J135" s="321"/>
    </row>
    <row r="136" spans="2:10" ht="20.25" customHeight="1" x14ac:dyDescent="0.2">
      <c r="B136" s="115"/>
      <c r="C136" s="4"/>
      <c r="D136" s="79" t="s">
        <v>268</v>
      </c>
      <c r="E136" s="79"/>
      <c r="F136" s="65"/>
      <c r="G136" s="372"/>
      <c r="H136" s="374"/>
      <c r="I136" s="302"/>
      <c r="J136" s="321"/>
    </row>
    <row r="137" spans="2:10" x14ac:dyDescent="0.2">
      <c r="B137" s="115"/>
      <c r="C137" s="55"/>
      <c r="D137" s="65"/>
      <c r="E137" s="65"/>
      <c r="F137" s="65"/>
      <c r="G137" s="372"/>
      <c r="H137" s="374"/>
      <c r="I137" s="302"/>
      <c r="J137" s="321"/>
    </row>
    <row r="138" spans="2:10" x14ac:dyDescent="0.2">
      <c r="B138" s="115"/>
      <c r="C138" s="53"/>
      <c r="D138" s="65"/>
      <c r="E138" s="65"/>
      <c r="F138" s="4"/>
      <c r="G138" s="372"/>
      <c r="H138" s="374"/>
      <c r="I138" s="368"/>
      <c r="J138" s="321"/>
    </row>
    <row r="139" spans="2:10" x14ac:dyDescent="0.2">
      <c r="B139" s="115"/>
      <c r="C139" s="53"/>
      <c r="D139" s="70" t="s">
        <v>127</v>
      </c>
      <c r="E139" s="70"/>
      <c r="F139" s="70"/>
      <c r="G139" s="379"/>
      <c r="H139" s="299">
        <v>6172118.25</v>
      </c>
      <c r="I139" s="368"/>
      <c r="J139" s="321"/>
    </row>
    <row r="140" spans="2:10" x14ac:dyDescent="0.2">
      <c r="B140" s="115"/>
      <c r="C140" s="53"/>
      <c r="D140" s="70" t="s">
        <v>111</v>
      </c>
      <c r="E140" s="70"/>
      <c r="F140" s="70"/>
      <c r="G140" s="379"/>
      <c r="H140" s="290">
        <v>454800.45999999996</v>
      </c>
      <c r="I140" s="368"/>
      <c r="J140" s="321"/>
    </row>
    <row r="141" spans="2:10" x14ac:dyDescent="0.2">
      <c r="B141" s="115"/>
      <c r="C141" s="53"/>
      <c r="D141" s="70" t="s">
        <v>109</v>
      </c>
      <c r="E141" s="70"/>
      <c r="F141" s="70"/>
      <c r="G141" s="379"/>
      <c r="H141" s="299">
        <v>6136409.8899999997</v>
      </c>
      <c r="I141" s="291"/>
      <c r="J141" s="321"/>
    </row>
    <row r="142" spans="2:10" x14ac:dyDescent="0.2">
      <c r="B142" s="115"/>
      <c r="C142" s="53"/>
      <c r="D142" s="70" t="s">
        <v>243</v>
      </c>
      <c r="E142" s="70"/>
      <c r="F142" s="70"/>
      <c r="G142" s="379"/>
      <c r="H142" s="290">
        <v>30508.51</v>
      </c>
      <c r="I142" s="291"/>
      <c r="J142" s="321"/>
    </row>
    <row r="143" spans="2:10" hidden="1" x14ac:dyDescent="0.2">
      <c r="B143" s="115"/>
      <c r="C143" s="53"/>
      <c r="D143" s="70" t="s">
        <v>86</v>
      </c>
      <c r="E143" s="70"/>
      <c r="F143" s="70"/>
      <c r="G143" s="379"/>
      <c r="H143" s="299">
        <v>0</v>
      </c>
      <c r="I143" s="291"/>
      <c r="J143" s="321"/>
    </row>
    <row r="144" spans="2:10" hidden="1" x14ac:dyDescent="0.2">
      <c r="B144" s="115"/>
      <c r="C144" s="53"/>
      <c r="D144" s="70" t="s">
        <v>199</v>
      </c>
      <c r="E144" s="70"/>
      <c r="F144" s="70"/>
      <c r="G144" s="379"/>
      <c r="H144" s="299">
        <v>0</v>
      </c>
      <c r="I144" s="291"/>
      <c r="J144" s="321"/>
    </row>
    <row r="145" spans="2:10" x14ac:dyDescent="0.2">
      <c r="B145" s="115"/>
      <c r="C145" s="53"/>
      <c r="D145" s="84" t="s">
        <v>147</v>
      </c>
      <c r="E145" s="84"/>
      <c r="F145" s="70"/>
      <c r="G145" s="379"/>
      <c r="H145" s="290">
        <v>27531480.829999998</v>
      </c>
      <c r="I145" s="291"/>
      <c r="J145" s="321"/>
    </row>
    <row r="146" spans="2:10" hidden="1" x14ac:dyDescent="0.2">
      <c r="B146" s="115"/>
      <c r="C146" s="53"/>
      <c r="D146" s="70" t="s">
        <v>19</v>
      </c>
      <c r="E146" s="70"/>
      <c r="F146" s="70"/>
      <c r="G146" s="379"/>
      <c r="H146" s="290">
        <v>0</v>
      </c>
      <c r="I146" s="291"/>
      <c r="J146" s="321"/>
    </row>
    <row r="147" spans="2:10" x14ac:dyDescent="0.2">
      <c r="B147" s="115"/>
      <c r="C147" s="53"/>
      <c r="D147" s="84" t="s">
        <v>242</v>
      </c>
      <c r="E147" s="84"/>
      <c r="F147" s="70"/>
      <c r="G147" s="379"/>
      <c r="H147" s="290">
        <v>2797400</v>
      </c>
      <c r="I147" s="291"/>
      <c r="J147" s="321"/>
    </row>
    <row r="148" spans="2:10" ht="15" thickBot="1" x14ac:dyDescent="0.25">
      <c r="B148" s="115"/>
      <c r="C148" s="53"/>
      <c r="D148" s="85"/>
      <c r="E148" s="85"/>
      <c r="F148" s="70"/>
      <c r="G148" s="372" t="s">
        <v>124</v>
      </c>
      <c r="H148" s="376">
        <f>SUM(H139:H147)</f>
        <v>43122717.939999998</v>
      </c>
      <c r="I148" s="291"/>
      <c r="J148" s="321"/>
    </row>
    <row r="149" spans="2:10" ht="15" thickTop="1" x14ac:dyDescent="0.2">
      <c r="B149" s="115"/>
      <c r="C149" s="53"/>
      <c r="D149" s="85"/>
      <c r="E149" s="85"/>
      <c r="F149" s="70"/>
      <c r="G149" s="291"/>
      <c r="H149" s="291"/>
      <c r="I149" s="291"/>
      <c r="J149" s="321"/>
    </row>
    <row r="150" spans="2:10" hidden="1" x14ac:dyDescent="0.2">
      <c r="B150" s="115"/>
      <c r="C150" s="55" t="s">
        <v>125</v>
      </c>
      <c r="D150" s="56" t="s">
        <v>10</v>
      </c>
      <c r="E150" s="56"/>
      <c r="F150" s="57"/>
      <c r="G150" s="41"/>
      <c r="H150" s="86"/>
      <c r="I150" s="53"/>
      <c r="J150" s="321"/>
    </row>
    <row r="151" spans="2:10" hidden="1" x14ac:dyDescent="0.2">
      <c r="B151" s="115"/>
      <c r="C151" s="53"/>
      <c r="D151" s="41"/>
      <c r="E151" s="41"/>
      <c r="F151" s="41"/>
      <c r="G151" s="41"/>
      <c r="H151" s="86"/>
      <c r="I151" s="42"/>
      <c r="J151" s="321"/>
    </row>
    <row r="152" spans="2:10" ht="15" hidden="1" thickBot="1" x14ac:dyDescent="0.25">
      <c r="B152" s="115"/>
      <c r="C152" s="41"/>
      <c r="D152" s="41"/>
      <c r="E152" s="41"/>
      <c r="F152" s="41"/>
      <c r="G152" s="41"/>
      <c r="H152" s="86"/>
      <c r="I152" s="87" t="e">
        <f>+#REF!</f>
        <v>#REF!</v>
      </c>
      <c r="J152" s="319"/>
    </row>
    <row r="153" spans="2:10" hidden="1" x14ac:dyDescent="0.2">
      <c r="B153" s="115"/>
      <c r="C153" s="41" t="s">
        <v>179</v>
      </c>
      <c r="D153" s="41"/>
      <c r="E153" s="41"/>
      <c r="F153" s="41"/>
      <c r="G153" s="41"/>
      <c r="H153" s="53"/>
      <c r="I153" s="41"/>
      <c r="J153" s="321"/>
    </row>
    <row r="154" spans="2:10" hidden="1" x14ac:dyDescent="0.2">
      <c r="B154" s="115"/>
      <c r="C154" s="41"/>
      <c r="D154" s="41"/>
      <c r="E154" s="41"/>
      <c r="F154" s="41"/>
      <c r="G154" s="41"/>
      <c r="H154" s="53"/>
      <c r="I154" s="41"/>
      <c r="J154" s="321"/>
    </row>
    <row r="155" spans="2:10" hidden="1" x14ac:dyDescent="0.2">
      <c r="B155" s="115"/>
      <c r="C155" s="41" t="s">
        <v>68</v>
      </c>
      <c r="D155" s="41"/>
      <c r="E155" s="41"/>
      <c r="F155" s="41"/>
      <c r="G155" s="41"/>
      <c r="H155" s="53"/>
      <c r="I155" s="42"/>
      <c r="J155" s="321"/>
    </row>
    <row r="156" spans="2:10" hidden="1" x14ac:dyDescent="0.2">
      <c r="B156" s="115"/>
      <c r="C156" s="41" t="s">
        <v>185</v>
      </c>
      <c r="D156" s="41"/>
      <c r="E156" s="41"/>
      <c r="F156" s="41"/>
      <c r="G156" s="41"/>
      <c r="H156" s="53"/>
      <c r="I156" s="42"/>
      <c r="J156" s="321"/>
    </row>
    <row r="157" spans="2:10" hidden="1" x14ac:dyDescent="0.2">
      <c r="B157" s="115"/>
      <c r="C157" s="41" t="s">
        <v>148</v>
      </c>
      <c r="D157" s="41"/>
      <c r="E157" s="41"/>
      <c r="F157" s="41"/>
      <c r="G157" s="41"/>
      <c r="H157" s="53"/>
      <c r="I157" s="42"/>
      <c r="J157" s="321"/>
    </row>
    <row r="158" spans="2:10" hidden="1" x14ac:dyDescent="0.2">
      <c r="B158" s="115"/>
      <c r="C158" s="41" t="s">
        <v>2</v>
      </c>
      <c r="D158" s="41"/>
      <c r="E158" s="41"/>
      <c r="F158" s="41"/>
      <c r="G158" s="41"/>
      <c r="H158" s="53"/>
      <c r="I158" s="42" t="s">
        <v>69</v>
      </c>
      <c r="J158" s="321"/>
    </row>
    <row r="159" spans="2:10" hidden="1" x14ac:dyDescent="0.2">
      <c r="B159" s="115"/>
      <c r="C159" s="41" t="s">
        <v>3</v>
      </c>
      <c r="D159" s="41"/>
      <c r="E159" s="41"/>
      <c r="F159" s="41"/>
      <c r="G159" s="41"/>
      <c r="H159" s="53"/>
      <c r="I159" s="42"/>
      <c r="J159" s="321"/>
    </row>
    <row r="160" spans="2:10" hidden="1" x14ac:dyDescent="0.2">
      <c r="B160" s="115"/>
      <c r="C160" s="46" t="s">
        <v>103</v>
      </c>
      <c r="D160" s="41"/>
      <c r="E160" s="41"/>
      <c r="F160" s="41"/>
      <c r="G160" s="41"/>
      <c r="H160" s="53"/>
      <c r="I160" s="43">
        <v>0</v>
      </c>
      <c r="J160" s="321"/>
    </row>
    <row r="161" spans="2:10" hidden="1" x14ac:dyDescent="0.2">
      <c r="B161" s="115"/>
      <c r="C161" s="41" t="s">
        <v>104</v>
      </c>
      <c r="D161" s="41"/>
      <c r="E161" s="41"/>
      <c r="F161" s="41"/>
      <c r="G161" s="41"/>
      <c r="H161" s="53"/>
      <c r="I161" s="48"/>
      <c r="J161" s="321"/>
    </row>
    <row r="162" spans="2:10" x14ac:dyDescent="0.2">
      <c r="B162" s="115"/>
      <c r="C162" s="41"/>
      <c r="D162" s="41"/>
      <c r="E162" s="41"/>
      <c r="F162" s="41"/>
      <c r="G162" s="41"/>
      <c r="H162" s="53"/>
      <c r="I162" s="48"/>
      <c r="J162" s="321"/>
    </row>
    <row r="163" spans="2:10" x14ac:dyDescent="0.2">
      <c r="B163" s="115"/>
      <c r="C163" s="120"/>
      <c r="D163" s="46"/>
      <c r="E163" s="46"/>
      <c r="F163" s="41"/>
      <c r="G163" s="41"/>
      <c r="H163" s="4"/>
      <c r="I163" s="78"/>
      <c r="J163" s="321"/>
    </row>
    <row r="164" spans="2:10" ht="21.75" customHeight="1" x14ac:dyDescent="0.2">
      <c r="B164" s="116"/>
      <c r="C164" s="324"/>
      <c r="D164" s="324"/>
      <c r="E164" s="324"/>
      <c r="F164" s="325"/>
      <c r="G164" s="325"/>
      <c r="H164" s="106"/>
      <c r="I164" s="326"/>
      <c r="J164" s="327"/>
    </row>
    <row r="165" spans="2:10" x14ac:dyDescent="0.2">
      <c r="C165" s="41"/>
    </row>
    <row r="166" spans="2:10" x14ac:dyDescent="0.2">
      <c r="H166" s="18"/>
    </row>
    <row r="167" spans="2:10" x14ac:dyDescent="0.2">
      <c r="H167" s="18"/>
    </row>
    <row r="168" spans="2:10" x14ac:dyDescent="0.2">
      <c r="D168" s="27"/>
      <c r="E168" s="29"/>
      <c r="F168" s="6"/>
      <c r="G168" s="28"/>
      <c r="H168" s="8"/>
    </row>
    <row r="169" spans="2:10" x14ac:dyDescent="0.2">
      <c r="D169" s="27"/>
      <c r="E169" s="29"/>
      <c r="F169" s="6"/>
      <c r="G169" s="28"/>
      <c r="H169" s="22"/>
    </row>
    <row r="170" spans="2:10" x14ac:dyDescent="0.2">
      <c r="H170" s="266"/>
    </row>
    <row r="172" spans="2:10" x14ac:dyDescent="0.2">
      <c r="H172" s="30"/>
    </row>
    <row r="173" spans="2:10" x14ac:dyDescent="0.2">
      <c r="H173" s="30"/>
    </row>
    <row r="174" spans="2:10" x14ac:dyDescent="0.2">
      <c r="H174" s="30"/>
    </row>
    <row r="175" spans="2:10" x14ac:dyDescent="0.2">
      <c r="H175" s="30"/>
    </row>
    <row r="176" spans="2:10" x14ac:dyDescent="0.2">
      <c r="H176" s="30"/>
    </row>
    <row r="177" spans="8:8" x14ac:dyDescent="0.2">
      <c r="H177" s="30"/>
    </row>
    <row r="178" spans="8:8" x14ac:dyDescent="0.2">
      <c r="H178" s="30"/>
    </row>
    <row r="179" spans="8:8" x14ac:dyDescent="0.2">
      <c r="H179" s="30"/>
    </row>
    <row r="180" spans="8:8" x14ac:dyDescent="0.2">
      <c r="H180" s="30"/>
    </row>
    <row r="181" spans="8:8" x14ac:dyDescent="0.2">
      <c r="H181" s="30"/>
    </row>
    <row r="182" spans="8:8" x14ac:dyDescent="0.2">
      <c r="H182" s="31"/>
    </row>
  </sheetData>
  <mergeCells count="6">
    <mergeCell ref="G65:G66"/>
    <mergeCell ref="D65:D66"/>
    <mergeCell ref="C6:J6"/>
    <mergeCell ref="C7:J7"/>
    <mergeCell ref="C8:J8"/>
    <mergeCell ref="C9:J9"/>
  </mergeCells>
  <phoneticPr fontId="2" type="noConversion"/>
  <printOptions horizontalCentered="1"/>
  <pageMargins left="0.39370078740157483" right="0.39370078740157483" top="0.98425196850393704" bottom="0.39370078740157483" header="0" footer="0"/>
  <pageSetup scale="62" orientation="portrait" r:id="rId1"/>
  <headerFooter alignWithMargins="0">
    <oddFooter>Página &amp;P de &amp;N</oddFooter>
  </headerFooter>
  <rowBreaks count="1" manualBreakCount="1">
    <brk id="86" min="1" max="9" man="1"/>
  </rowBreaks>
  <ignoredErrors>
    <ignoredError sqref="H44 H38" formulaRange="1"/>
  </ignoredError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3" tint="0.39997558519241921"/>
  </sheetPr>
  <dimension ref="B4:L1856"/>
  <sheetViews>
    <sheetView topLeftCell="A4" zoomScale="110" zoomScaleNormal="110" workbookViewId="0">
      <selection activeCell="D63" sqref="D63"/>
    </sheetView>
  </sheetViews>
  <sheetFormatPr baseColWidth="10" defaultRowHeight="14.25" x14ac:dyDescent="0.2"/>
  <cols>
    <col min="1" max="1" width="4.5703125" style="13" customWidth="1"/>
    <col min="2" max="2" width="3.7109375" style="13" customWidth="1"/>
    <col min="3" max="3" width="58.28515625" style="13" customWidth="1"/>
    <col min="4" max="4" width="17.140625" style="13" customWidth="1"/>
    <col min="5" max="5" width="3.5703125" style="13" customWidth="1"/>
    <col min="6" max="6" width="17.5703125" style="13" customWidth="1"/>
    <col min="7" max="7" width="4" style="13" customWidth="1"/>
    <col min="8" max="8" width="4.85546875" style="14" customWidth="1"/>
    <col min="9" max="9" width="13.85546875" style="14" bestFit="1" customWidth="1"/>
    <col min="10" max="10" width="12.42578125" style="14" bestFit="1" customWidth="1"/>
    <col min="11" max="11" width="13.85546875" style="13" bestFit="1" customWidth="1"/>
    <col min="12" max="12" width="13.85546875" style="14" bestFit="1" customWidth="1"/>
    <col min="13" max="16384" width="11.42578125" style="13"/>
  </cols>
  <sheetData>
    <row r="4" spans="2:7" ht="15" thickBot="1" x14ac:dyDescent="0.25"/>
    <row r="5" spans="2:7" ht="15" thickTop="1" x14ac:dyDescent="0.2">
      <c r="B5" s="187"/>
      <c r="C5" s="188"/>
      <c r="D5" s="188"/>
      <c r="E5" s="188"/>
      <c r="F5" s="188"/>
      <c r="G5" s="189"/>
    </row>
    <row r="6" spans="2:7" x14ac:dyDescent="0.2">
      <c r="B6" s="190"/>
      <c r="C6" s="16"/>
      <c r="D6" s="16"/>
      <c r="E6" s="16"/>
      <c r="F6" s="16"/>
      <c r="G6" s="191"/>
    </row>
    <row r="7" spans="2:7" x14ac:dyDescent="0.2">
      <c r="B7" s="190"/>
      <c r="C7" s="16"/>
      <c r="D7" s="16"/>
      <c r="E7" s="16"/>
      <c r="F7" s="16"/>
      <c r="G7" s="191"/>
    </row>
    <row r="8" spans="2:7" x14ac:dyDescent="0.2">
      <c r="B8" s="190"/>
      <c r="C8" s="3"/>
      <c r="D8" s="3"/>
      <c r="E8" s="3"/>
      <c r="F8" s="3"/>
      <c r="G8" s="191"/>
    </row>
    <row r="9" spans="2:7" x14ac:dyDescent="0.2">
      <c r="B9" s="390" t="s">
        <v>1</v>
      </c>
      <c r="C9" s="391"/>
      <c r="D9" s="391"/>
      <c r="E9" s="391"/>
      <c r="F9" s="391"/>
      <c r="G9" s="392"/>
    </row>
    <row r="10" spans="2:7" x14ac:dyDescent="0.2">
      <c r="B10" s="390" t="str">
        <f>+'CASH F'!$B$10:$F$10</f>
        <v>DEL 01 DE ENERO AL 30 DE NOVIEMBRE 2023</v>
      </c>
      <c r="C10" s="391"/>
      <c r="D10" s="391"/>
      <c r="E10" s="391"/>
      <c r="F10" s="391"/>
      <c r="G10" s="392"/>
    </row>
    <row r="11" spans="2:7" x14ac:dyDescent="0.2">
      <c r="B11" s="390" t="s">
        <v>164</v>
      </c>
      <c r="C11" s="391"/>
      <c r="D11" s="391"/>
      <c r="E11" s="391"/>
      <c r="F11" s="391"/>
      <c r="G11" s="392"/>
    </row>
    <row r="12" spans="2:7" ht="15" thickBot="1" x14ac:dyDescent="0.25">
      <c r="B12" s="201"/>
      <c r="C12" s="17"/>
      <c r="D12" s="17"/>
      <c r="E12" s="17"/>
      <c r="F12" s="17"/>
      <c r="G12" s="202"/>
    </row>
    <row r="13" spans="2:7" x14ac:dyDescent="0.2">
      <c r="B13" s="203"/>
      <c r="C13" s="41"/>
      <c r="D13" s="41"/>
      <c r="E13" s="41"/>
      <c r="F13" s="41"/>
      <c r="G13" s="72"/>
    </row>
    <row r="14" spans="2:7" x14ac:dyDescent="0.2">
      <c r="B14" s="203"/>
      <c r="C14" s="41"/>
      <c r="D14" s="245" t="s">
        <v>263</v>
      </c>
      <c r="E14" s="40"/>
      <c r="F14" s="245" t="s">
        <v>65</v>
      </c>
      <c r="G14" s="72"/>
    </row>
    <row r="15" spans="2:7" x14ac:dyDescent="0.2">
      <c r="B15" s="203"/>
      <c r="C15" s="41"/>
      <c r="D15" s="41"/>
      <c r="E15" s="41"/>
      <c r="F15" s="41"/>
      <c r="G15" s="72"/>
    </row>
    <row r="16" spans="2:7" x14ac:dyDescent="0.2">
      <c r="B16" s="203"/>
      <c r="C16" s="38" t="s">
        <v>190</v>
      </c>
      <c r="D16" s="53"/>
      <c r="E16" s="53"/>
      <c r="F16" s="53"/>
      <c r="G16" s="72"/>
    </row>
    <row r="17" spans="2:7" ht="12.75" hidden="1" customHeight="1" x14ac:dyDescent="0.2">
      <c r="B17" s="203"/>
      <c r="C17" s="41" t="s">
        <v>56</v>
      </c>
      <c r="D17" s="76">
        <v>0</v>
      </c>
      <c r="E17" s="76"/>
      <c r="F17" s="76">
        <f>+D17</f>
        <v>0</v>
      </c>
      <c r="G17" s="72"/>
    </row>
    <row r="18" spans="2:7" hidden="1" x14ac:dyDescent="0.2">
      <c r="B18" s="203"/>
      <c r="C18" s="41" t="s">
        <v>160</v>
      </c>
      <c r="D18" s="76"/>
      <c r="E18" s="76"/>
      <c r="F18" s="76">
        <f>+D18</f>
        <v>0</v>
      </c>
      <c r="G18" s="72"/>
    </row>
    <row r="19" spans="2:7" x14ac:dyDescent="0.2">
      <c r="B19" s="203"/>
      <c r="C19" s="41"/>
      <c r="D19" s="76"/>
      <c r="E19" s="76"/>
      <c r="F19" s="76"/>
      <c r="G19" s="72"/>
    </row>
    <row r="20" spans="2:7" x14ac:dyDescent="0.2">
      <c r="B20" s="203"/>
      <c r="C20" s="41" t="s">
        <v>126</v>
      </c>
      <c r="D20" s="290">
        <v>32992722.620000001</v>
      </c>
      <c r="E20" s="290"/>
      <c r="F20" s="290">
        <f>309978976.06+D20</f>
        <v>342971698.68000001</v>
      </c>
      <c r="G20" s="72"/>
    </row>
    <row r="21" spans="2:7" x14ac:dyDescent="0.2">
      <c r="B21" s="203"/>
      <c r="C21" s="41" t="s">
        <v>135</v>
      </c>
      <c r="D21" s="290">
        <v>51604000.32</v>
      </c>
      <c r="E21" s="290"/>
      <c r="F21" s="290">
        <f>488449848.64+D21</f>
        <v>540053848.96000004</v>
      </c>
      <c r="G21" s="72"/>
    </row>
    <row r="22" spans="2:7" hidden="1" x14ac:dyDescent="0.2">
      <c r="B22" s="203"/>
      <c r="C22" s="41" t="s">
        <v>141</v>
      </c>
      <c r="D22" s="290">
        <v>0</v>
      </c>
      <c r="E22" s="290"/>
      <c r="F22" s="290">
        <v>0</v>
      </c>
      <c r="G22" s="72"/>
    </row>
    <row r="23" spans="2:7" hidden="1" x14ac:dyDescent="0.2">
      <c r="B23" s="203"/>
      <c r="C23" s="41" t="s">
        <v>143</v>
      </c>
      <c r="D23" s="76">
        <v>0</v>
      </c>
      <c r="E23" s="291"/>
      <c r="F23" s="76">
        <v>0</v>
      </c>
      <c r="G23" s="72"/>
    </row>
    <row r="24" spans="2:7" x14ac:dyDescent="0.2">
      <c r="B24" s="203"/>
      <c r="C24" s="41" t="s">
        <v>84</v>
      </c>
      <c r="D24" s="80">
        <v>2826935.0999999996</v>
      </c>
      <c r="E24" s="279"/>
      <c r="F24" s="80">
        <f>29929645.2+D24</f>
        <v>32756580.299999997</v>
      </c>
      <c r="G24" s="72"/>
    </row>
    <row r="25" spans="2:7" x14ac:dyDescent="0.2">
      <c r="B25" s="203"/>
      <c r="C25" s="51" t="s">
        <v>165</v>
      </c>
      <c r="D25" s="284">
        <f>SUM(D20:D24)</f>
        <v>87423658.039999992</v>
      </c>
      <c r="E25" s="76"/>
      <c r="F25" s="49">
        <f>SUM(F20:F24)</f>
        <v>915782127.94000006</v>
      </c>
      <c r="G25" s="72"/>
    </row>
    <row r="26" spans="2:7" x14ac:dyDescent="0.2">
      <c r="B26" s="203"/>
      <c r="D26" s="279"/>
      <c r="E26" s="247"/>
      <c r="G26" s="72"/>
    </row>
    <row r="27" spans="2:7" x14ac:dyDescent="0.2">
      <c r="B27" s="203"/>
      <c r="C27" s="38" t="s">
        <v>191</v>
      </c>
      <c r="D27" s="204"/>
      <c r="F27" s="282"/>
      <c r="G27" s="72"/>
    </row>
    <row r="28" spans="2:7" x14ac:dyDescent="0.2">
      <c r="B28" s="203"/>
      <c r="C28" s="38"/>
      <c r="D28" s="76"/>
      <c r="E28" s="76"/>
      <c r="F28" s="76"/>
      <c r="G28" s="72"/>
    </row>
    <row r="29" spans="2:7" x14ac:dyDescent="0.2">
      <c r="B29" s="203"/>
      <c r="C29" s="70" t="s">
        <v>72</v>
      </c>
      <c r="D29" s="290">
        <v>52294882.099999994</v>
      </c>
      <c r="E29" s="279"/>
      <c r="F29" s="290">
        <f>595826702.54+D29</f>
        <v>648121584.63999999</v>
      </c>
      <c r="G29" s="72"/>
    </row>
    <row r="30" spans="2:7" x14ac:dyDescent="0.2">
      <c r="B30" s="203"/>
      <c r="C30" s="292" t="s">
        <v>73</v>
      </c>
      <c r="D30" s="290">
        <v>11275510.340000002</v>
      </c>
      <c r="E30" s="293"/>
      <c r="F30" s="290">
        <f>126059957.69+D30</f>
        <v>137335468.03</v>
      </c>
      <c r="G30" s="72"/>
    </row>
    <row r="31" spans="2:7" x14ac:dyDescent="0.2">
      <c r="B31" s="203"/>
      <c r="C31" s="292" t="s">
        <v>205</v>
      </c>
      <c r="D31" s="290">
        <v>5406812.9299999997</v>
      </c>
      <c r="E31" s="293"/>
      <c r="F31" s="290">
        <f>33757754.38+D31</f>
        <v>39164567.310000002</v>
      </c>
      <c r="G31" s="72"/>
    </row>
    <row r="32" spans="2:7" x14ac:dyDescent="0.2">
      <c r="B32" s="203"/>
      <c r="C32" s="292" t="s">
        <v>90</v>
      </c>
      <c r="D32" s="290">
        <v>909769.28999999992</v>
      </c>
      <c r="E32" s="279"/>
      <c r="F32" s="290">
        <f>8504670.87+D32</f>
        <v>9414440.1599999983</v>
      </c>
      <c r="G32" s="72"/>
    </row>
    <row r="33" spans="2:7" x14ac:dyDescent="0.2">
      <c r="B33" s="203"/>
      <c r="C33" s="292" t="s">
        <v>74</v>
      </c>
      <c r="D33" s="294">
        <v>204612.5</v>
      </c>
      <c r="E33" s="279"/>
      <c r="F33" s="294">
        <f>3558925.24+D33</f>
        <v>3763537.74</v>
      </c>
      <c r="G33" s="72"/>
    </row>
    <row r="34" spans="2:7" x14ac:dyDescent="0.2">
      <c r="B34" s="203"/>
      <c r="C34" s="45" t="s">
        <v>76</v>
      </c>
      <c r="D34" s="49">
        <f>SUM(D29:D33)</f>
        <v>70091587.160000011</v>
      </c>
      <c r="E34" s="78"/>
      <c r="F34" s="49">
        <f>SUM(F29:F33)</f>
        <v>837799597.88</v>
      </c>
      <c r="G34" s="72"/>
    </row>
    <row r="35" spans="2:7" x14ac:dyDescent="0.2">
      <c r="B35" s="203"/>
      <c r="C35" s="45"/>
      <c r="D35" s="78"/>
      <c r="E35" s="78"/>
      <c r="F35" s="78"/>
      <c r="G35" s="72"/>
    </row>
    <row r="36" spans="2:7" hidden="1" x14ac:dyDescent="0.2">
      <c r="B36" s="203"/>
      <c r="C36" s="38" t="s">
        <v>75</v>
      </c>
      <c r="D36" s="76"/>
      <c r="E36" s="37"/>
      <c r="F36" s="76"/>
      <c r="G36" s="72"/>
    </row>
    <row r="37" spans="2:7" hidden="1" x14ac:dyDescent="0.2">
      <c r="B37" s="203"/>
      <c r="C37" s="70" t="s">
        <v>166</v>
      </c>
      <c r="D37" s="88">
        <v>0</v>
      </c>
      <c r="E37" s="37"/>
      <c r="F37" s="80">
        <v>0</v>
      </c>
      <c r="G37" s="72"/>
    </row>
    <row r="38" spans="2:7" hidden="1" x14ac:dyDescent="0.2">
      <c r="B38" s="203"/>
      <c r="C38" s="45" t="s">
        <v>77</v>
      </c>
      <c r="D38" s="66">
        <f>+D37</f>
        <v>0</v>
      </c>
      <c r="E38" s="78"/>
      <c r="F38" s="78">
        <f>SUM(F37)</f>
        <v>0</v>
      </c>
      <c r="G38" s="72"/>
    </row>
    <row r="39" spans="2:7" x14ac:dyDescent="0.2">
      <c r="B39" s="203"/>
      <c r="C39" s="45"/>
      <c r="D39" s="78"/>
      <c r="E39" s="78"/>
      <c r="F39" s="78"/>
      <c r="G39" s="72"/>
    </row>
    <row r="40" spans="2:7" x14ac:dyDescent="0.2">
      <c r="B40" s="203"/>
      <c r="C40" s="51" t="s">
        <v>58</v>
      </c>
      <c r="D40" s="49">
        <f>+D38+D34</f>
        <v>70091587.160000011</v>
      </c>
      <c r="E40" s="49"/>
      <c r="F40" s="49">
        <f>+F38+F34</f>
        <v>837799597.88</v>
      </c>
      <c r="G40" s="72"/>
    </row>
    <row r="41" spans="2:7" x14ac:dyDescent="0.2">
      <c r="B41" s="203"/>
      <c r="C41" s="41"/>
      <c r="D41" s="76"/>
      <c r="E41" s="76"/>
      <c r="F41" s="80"/>
      <c r="G41" s="72"/>
    </row>
    <row r="42" spans="2:7" ht="15" thickBot="1" x14ac:dyDescent="0.25">
      <c r="B42" s="203"/>
      <c r="C42" s="51" t="s">
        <v>144</v>
      </c>
      <c r="D42" s="81">
        <f>+D25-D40</f>
        <v>17332070.87999998</v>
      </c>
      <c r="E42" s="76"/>
      <c r="F42" s="81">
        <f>+F25-F34</f>
        <v>77982530.060000062</v>
      </c>
      <c r="G42" s="72"/>
    </row>
    <row r="43" spans="2:7" ht="15" thickTop="1" x14ac:dyDescent="0.2">
      <c r="B43" s="203"/>
      <c r="C43" s="41"/>
      <c r="D43" s="47"/>
      <c r="E43" s="53"/>
      <c r="F43" s="53"/>
      <c r="G43" s="72"/>
    </row>
    <row r="44" spans="2:7" ht="14.25" hidden="1" customHeight="1" x14ac:dyDescent="0.2">
      <c r="B44" s="203"/>
      <c r="C44" s="38"/>
      <c r="D44" s="47"/>
      <c r="E44" s="53"/>
      <c r="F44" s="53"/>
      <c r="G44" s="72"/>
    </row>
    <row r="45" spans="2:7" hidden="1" x14ac:dyDescent="0.2">
      <c r="B45" s="203"/>
      <c r="C45" s="38"/>
      <c r="D45" s="47"/>
      <c r="E45" s="53"/>
      <c r="F45" s="53"/>
      <c r="G45" s="72"/>
    </row>
    <row r="46" spans="2:7" hidden="1" x14ac:dyDescent="0.2">
      <c r="B46" s="203"/>
      <c r="C46" s="38"/>
      <c r="D46" s="47"/>
      <c r="E46" s="53"/>
      <c r="F46" s="53"/>
      <c r="G46" s="72"/>
    </row>
    <row r="47" spans="2:7" x14ac:dyDescent="0.2">
      <c r="B47" s="203"/>
      <c r="C47" s="46"/>
      <c r="D47" s="65"/>
      <c r="E47" s="37"/>
      <c r="F47" s="37"/>
      <c r="G47" s="72"/>
    </row>
    <row r="48" spans="2:7" x14ac:dyDescent="0.2">
      <c r="B48" s="203"/>
      <c r="C48" s="46"/>
      <c r="D48" s="204"/>
      <c r="E48" s="37"/>
      <c r="F48" s="204"/>
      <c r="G48" s="72"/>
    </row>
    <row r="49" spans="2:7" x14ac:dyDescent="0.2">
      <c r="B49" s="203"/>
      <c r="C49" s="41"/>
      <c r="D49" s="204"/>
      <c r="E49" s="204"/>
      <c r="F49" s="204"/>
      <c r="G49" s="72"/>
    </row>
    <row r="50" spans="2:7" x14ac:dyDescent="0.2">
      <c r="B50" s="203"/>
      <c r="C50" s="41"/>
      <c r="E50" s="41"/>
      <c r="F50" s="90"/>
      <c r="G50" s="72"/>
    </row>
    <row r="51" spans="2:7" ht="15" thickBot="1" x14ac:dyDescent="0.25">
      <c r="B51" s="205"/>
      <c r="C51" s="109"/>
      <c r="D51" s="206"/>
      <c r="E51" s="109"/>
      <c r="F51" s="207"/>
      <c r="G51" s="208"/>
    </row>
    <row r="52" spans="2:7" s="14" customFormat="1" ht="15" thickTop="1" x14ac:dyDescent="0.2">
      <c r="B52" s="10"/>
      <c r="C52" s="10"/>
      <c r="D52" s="10"/>
      <c r="E52" s="10"/>
      <c r="F52" s="10"/>
      <c r="G52" s="10"/>
    </row>
    <row r="53" spans="2:7" s="14" customFormat="1" x14ac:dyDescent="0.2">
      <c r="B53" s="10"/>
      <c r="C53" s="10"/>
      <c r="D53" s="10"/>
      <c r="E53" s="10"/>
      <c r="F53" s="10"/>
      <c r="G53" s="10"/>
    </row>
    <row r="54" spans="2:7" s="14" customFormat="1" x14ac:dyDescent="0.2">
      <c r="B54" s="10"/>
      <c r="C54" s="10"/>
      <c r="D54" s="10"/>
      <c r="E54" s="10"/>
      <c r="F54" s="10"/>
      <c r="G54" s="10"/>
    </row>
    <row r="55" spans="2:7" s="14" customFormat="1" x14ac:dyDescent="0.2">
      <c r="B55" s="10"/>
      <c r="C55" s="10"/>
      <c r="D55" s="10"/>
      <c r="E55" s="10"/>
      <c r="F55" s="10"/>
      <c r="G55" s="10"/>
    </row>
    <row r="56" spans="2:7" s="14" customFormat="1" x14ac:dyDescent="0.2">
      <c r="B56" s="10"/>
      <c r="C56" s="10"/>
      <c r="D56" s="10"/>
      <c r="E56" s="10"/>
      <c r="F56" s="10"/>
      <c r="G56" s="10"/>
    </row>
    <row r="57" spans="2:7" s="14" customFormat="1" x14ac:dyDescent="0.2">
      <c r="B57" s="10"/>
      <c r="C57" s="10"/>
      <c r="D57" s="10"/>
      <c r="E57" s="10"/>
      <c r="F57" s="10"/>
      <c r="G57" s="10"/>
    </row>
    <row r="58" spans="2:7" s="14" customFormat="1" x14ac:dyDescent="0.2"/>
    <row r="59" spans="2:7" s="14" customFormat="1" x14ac:dyDescent="0.2"/>
    <row r="60" spans="2:7" s="14" customFormat="1" x14ac:dyDescent="0.2"/>
    <row r="61" spans="2:7" s="14" customFormat="1" x14ac:dyDescent="0.2"/>
    <row r="62" spans="2:7" s="14" customFormat="1" x14ac:dyDescent="0.2"/>
    <row r="63" spans="2:7" s="14" customFormat="1" x14ac:dyDescent="0.2"/>
    <row r="64" spans="2:7" s="14" customFormat="1" x14ac:dyDescent="0.2"/>
    <row r="65" s="14" customFormat="1" x14ac:dyDescent="0.2"/>
    <row r="66" s="14" customFormat="1" x14ac:dyDescent="0.2"/>
    <row r="67" s="14" customFormat="1" x14ac:dyDescent="0.2"/>
    <row r="68" s="14" customFormat="1" x14ac:dyDescent="0.2"/>
    <row r="69" s="14" customFormat="1" x14ac:dyDescent="0.2"/>
    <row r="70" s="14" customFormat="1" x14ac:dyDescent="0.2"/>
    <row r="71" s="14" customFormat="1" x14ac:dyDescent="0.2"/>
    <row r="72" s="14" customFormat="1" x14ac:dyDescent="0.2"/>
    <row r="73" s="14" customFormat="1" x14ac:dyDescent="0.2"/>
    <row r="74" s="14" customFormat="1" x14ac:dyDescent="0.2"/>
    <row r="75" s="14" customFormat="1" x14ac:dyDescent="0.2"/>
    <row r="76" s="14" customFormat="1" x14ac:dyDescent="0.2"/>
    <row r="77" s="14" customFormat="1" x14ac:dyDescent="0.2"/>
    <row r="78" s="14" customFormat="1" x14ac:dyDescent="0.2"/>
    <row r="79" s="14" customFormat="1" x14ac:dyDescent="0.2"/>
    <row r="80" s="14" customFormat="1" x14ac:dyDescent="0.2"/>
    <row r="81" s="14" customFormat="1" x14ac:dyDescent="0.2"/>
    <row r="82" s="14" customFormat="1" x14ac:dyDescent="0.2"/>
    <row r="83" s="14" customFormat="1" x14ac:dyDescent="0.2"/>
    <row r="84" s="14" customFormat="1" x14ac:dyDescent="0.2"/>
    <row r="85" s="14" customFormat="1" x14ac:dyDescent="0.2"/>
    <row r="86" s="14" customFormat="1" x14ac:dyDescent="0.2"/>
    <row r="87" s="14" customFormat="1" x14ac:dyDescent="0.2"/>
    <row r="88" s="14" customFormat="1" x14ac:dyDescent="0.2"/>
    <row r="89" s="14" customFormat="1" x14ac:dyDescent="0.2"/>
    <row r="90" s="14" customFormat="1" x14ac:dyDescent="0.2"/>
    <row r="91" s="14" customFormat="1" x14ac:dyDescent="0.2"/>
    <row r="92" s="14" customFormat="1" x14ac:dyDescent="0.2"/>
    <row r="93" s="14" customFormat="1" x14ac:dyDescent="0.2"/>
    <row r="94" s="14" customFormat="1" x14ac:dyDescent="0.2"/>
    <row r="95" s="14" customFormat="1" x14ac:dyDescent="0.2"/>
    <row r="96" s="14" customFormat="1" x14ac:dyDescent="0.2"/>
    <row r="97" s="14" customFormat="1" x14ac:dyDescent="0.2"/>
    <row r="98" s="14" customFormat="1" x14ac:dyDescent="0.2"/>
    <row r="99" s="14" customFormat="1" x14ac:dyDescent="0.2"/>
    <row r="100" s="14" customFormat="1" x14ac:dyDescent="0.2"/>
    <row r="101" s="14" customFormat="1" x14ac:dyDescent="0.2"/>
    <row r="102" s="14" customFormat="1" x14ac:dyDescent="0.2"/>
    <row r="103" s="14" customFormat="1" x14ac:dyDescent="0.2"/>
    <row r="104" s="14" customFormat="1" x14ac:dyDescent="0.2"/>
    <row r="105" s="14" customFormat="1" x14ac:dyDescent="0.2"/>
    <row r="106" s="14" customFormat="1" x14ac:dyDescent="0.2"/>
    <row r="107" s="14" customFormat="1" x14ac:dyDescent="0.2"/>
    <row r="108" s="14" customFormat="1" x14ac:dyDescent="0.2"/>
    <row r="109" s="14" customFormat="1" x14ac:dyDescent="0.2"/>
    <row r="110" s="14" customFormat="1" x14ac:dyDescent="0.2"/>
    <row r="111" s="14" customFormat="1" x14ac:dyDescent="0.2"/>
    <row r="112" s="14" customFormat="1" x14ac:dyDescent="0.2"/>
    <row r="113" s="14" customFormat="1" x14ac:dyDescent="0.2"/>
    <row r="114" s="14" customFormat="1" x14ac:dyDescent="0.2"/>
    <row r="115" s="14" customFormat="1" x14ac:dyDescent="0.2"/>
    <row r="116" s="14" customFormat="1" x14ac:dyDescent="0.2"/>
    <row r="117" s="14" customFormat="1" x14ac:dyDescent="0.2"/>
    <row r="118" s="14" customFormat="1" x14ac:dyDescent="0.2"/>
    <row r="119" s="14" customFormat="1" x14ac:dyDescent="0.2"/>
    <row r="120" s="14" customFormat="1" x14ac:dyDescent="0.2"/>
    <row r="121" s="14" customFormat="1" x14ac:dyDescent="0.2"/>
    <row r="122" s="14" customFormat="1" x14ac:dyDescent="0.2"/>
    <row r="123" s="14" customFormat="1" x14ac:dyDescent="0.2"/>
    <row r="124" s="14" customFormat="1" x14ac:dyDescent="0.2"/>
    <row r="125" s="14" customFormat="1" x14ac:dyDescent="0.2"/>
    <row r="126" s="14" customFormat="1" x14ac:dyDescent="0.2"/>
    <row r="127" s="14" customFormat="1" x14ac:dyDescent="0.2"/>
    <row r="128" s="14" customFormat="1" x14ac:dyDescent="0.2"/>
    <row r="129" s="14" customFormat="1" x14ac:dyDescent="0.2"/>
    <row r="130" s="14" customFormat="1" x14ac:dyDescent="0.2"/>
    <row r="131" s="14" customFormat="1" x14ac:dyDescent="0.2"/>
    <row r="132" s="14" customFormat="1" x14ac:dyDescent="0.2"/>
    <row r="133" s="14" customFormat="1" x14ac:dyDescent="0.2"/>
    <row r="134" s="14" customFormat="1" x14ac:dyDescent="0.2"/>
    <row r="135" s="14" customFormat="1" x14ac:dyDescent="0.2"/>
    <row r="136" s="14" customFormat="1" x14ac:dyDescent="0.2"/>
    <row r="137" s="14" customFormat="1" x14ac:dyDescent="0.2"/>
    <row r="138" s="14" customFormat="1" x14ac:dyDescent="0.2"/>
    <row r="139" s="14" customFormat="1" x14ac:dyDescent="0.2"/>
    <row r="140" s="14" customFormat="1" x14ac:dyDescent="0.2"/>
    <row r="141" s="14" customFormat="1" x14ac:dyDescent="0.2"/>
    <row r="142" s="14" customFormat="1" x14ac:dyDescent="0.2"/>
    <row r="143" s="14" customFormat="1" x14ac:dyDescent="0.2"/>
    <row r="144" s="14" customFormat="1" x14ac:dyDescent="0.2"/>
    <row r="145" s="14" customFormat="1" x14ac:dyDescent="0.2"/>
    <row r="146" s="14" customFormat="1" x14ac:dyDescent="0.2"/>
    <row r="147" s="14" customFormat="1" x14ac:dyDescent="0.2"/>
    <row r="148" s="14" customFormat="1" x14ac:dyDescent="0.2"/>
    <row r="149" s="14" customFormat="1" x14ac:dyDescent="0.2"/>
    <row r="150" s="14" customFormat="1" x14ac:dyDescent="0.2"/>
    <row r="151" s="14" customFormat="1" x14ac:dyDescent="0.2"/>
    <row r="152" s="14" customFormat="1" x14ac:dyDescent="0.2"/>
    <row r="153" s="14" customFormat="1" x14ac:dyDescent="0.2"/>
    <row r="154" s="14" customFormat="1" x14ac:dyDescent="0.2"/>
    <row r="155" s="14" customFormat="1" x14ac:dyDescent="0.2"/>
    <row r="156" s="14" customFormat="1" x14ac:dyDescent="0.2"/>
    <row r="157" s="14" customFormat="1" x14ac:dyDescent="0.2"/>
    <row r="158" s="14" customFormat="1" x14ac:dyDescent="0.2"/>
    <row r="159" s="14" customFormat="1" x14ac:dyDescent="0.2"/>
    <row r="160" s="14" customFormat="1" x14ac:dyDescent="0.2"/>
    <row r="161" s="14" customFormat="1" x14ac:dyDescent="0.2"/>
    <row r="162" s="14" customFormat="1" x14ac:dyDescent="0.2"/>
    <row r="163" s="14" customFormat="1" x14ac:dyDescent="0.2"/>
    <row r="164" s="14" customFormat="1" x14ac:dyDescent="0.2"/>
    <row r="165" s="14" customFormat="1" x14ac:dyDescent="0.2"/>
    <row r="166" s="14" customFormat="1" x14ac:dyDescent="0.2"/>
    <row r="167" s="14" customFormat="1" x14ac:dyDescent="0.2"/>
    <row r="168" s="14" customFormat="1" x14ac:dyDescent="0.2"/>
    <row r="169" s="14" customFormat="1" x14ac:dyDescent="0.2"/>
    <row r="170" s="14" customFormat="1" x14ac:dyDescent="0.2"/>
    <row r="171" s="14" customFormat="1" x14ac:dyDescent="0.2"/>
    <row r="172" s="14" customFormat="1" x14ac:dyDescent="0.2"/>
    <row r="173" s="14" customFormat="1" x14ac:dyDescent="0.2"/>
    <row r="174" s="14" customFormat="1" x14ac:dyDescent="0.2"/>
    <row r="175" s="14" customFormat="1" x14ac:dyDescent="0.2"/>
    <row r="176" s="14" customFormat="1" x14ac:dyDescent="0.2"/>
    <row r="177" s="14" customFormat="1" x14ac:dyDescent="0.2"/>
    <row r="178" s="14" customFormat="1" x14ac:dyDescent="0.2"/>
    <row r="179" s="14" customFormat="1" x14ac:dyDescent="0.2"/>
    <row r="180" s="14" customFormat="1" x14ac:dyDescent="0.2"/>
    <row r="181" s="14" customFormat="1" x14ac:dyDescent="0.2"/>
    <row r="182" s="14" customFormat="1" x14ac:dyDescent="0.2"/>
    <row r="183" s="14" customFormat="1" x14ac:dyDescent="0.2"/>
    <row r="184" s="14" customFormat="1" x14ac:dyDescent="0.2"/>
    <row r="185" s="14" customFormat="1" x14ac:dyDescent="0.2"/>
    <row r="186" s="14" customFormat="1" x14ac:dyDescent="0.2"/>
    <row r="187" s="14" customFormat="1" x14ac:dyDescent="0.2"/>
    <row r="188" s="14" customFormat="1" x14ac:dyDescent="0.2"/>
    <row r="189" s="14" customFormat="1" x14ac:dyDescent="0.2"/>
    <row r="190" s="14" customFormat="1" x14ac:dyDescent="0.2"/>
    <row r="191" s="14" customFormat="1" x14ac:dyDescent="0.2"/>
    <row r="192" s="14" customFormat="1" x14ac:dyDescent="0.2"/>
    <row r="193" s="14" customFormat="1" x14ac:dyDescent="0.2"/>
    <row r="194" s="14" customFormat="1" x14ac:dyDescent="0.2"/>
    <row r="195" s="14" customFormat="1" x14ac:dyDescent="0.2"/>
    <row r="196" s="14" customFormat="1" x14ac:dyDescent="0.2"/>
    <row r="197" s="14" customFormat="1" x14ac:dyDescent="0.2"/>
    <row r="198" s="14" customFormat="1" x14ac:dyDescent="0.2"/>
    <row r="199" s="14" customFormat="1" x14ac:dyDescent="0.2"/>
    <row r="200" s="14" customFormat="1" x14ac:dyDescent="0.2"/>
    <row r="201" s="14" customFormat="1" x14ac:dyDescent="0.2"/>
    <row r="202" s="14" customFormat="1" x14ac:dyDescent="0.2"/>
    <row r="203" s="14" customFormat="1" x14ac:dyDescent="0.2"/>
    <row r="204" s="14" customFormat="1" x14ac:dyDescent="0.2"/>
    <row r="205" s="14" customFormat="1" x14ac:dyDescent="0.2"/>
    <row r="206" s="14" customFormat="1" x14ac:dyDescent="0.2"/>
    <row r="207" s="14" customFormat="1" x14ac:dyDescent="0.2"/>
    <row r="208" s="14" customFormat="1" x14ac:dyDescent="0.2"/>
    <row r="209" s="14" customFormat="1" x14ac:dyDescent="0.2"/>
    <row r="210" s="14" customFormat="1" x14ac:dyDescent="0.2"/>
    <row r="211" s="14" customFormat="1" x14ac:dyDescent="0.2"/>
    <row r="212" s="14" customFormat="1" x14ac:dyDescent="0.2"/>
    <row r="213" s="14" customFormat="1" x14ac:dyDescent="0.2"/>
    <row r="214" s="14" customFormat="1" x14ac:dyDescent="0.2"/>
    <row r="215" s="14" customFormat="1" x14ac:dyDescent="0.2"/>
    <row r="216" s="14" customFormat="1" x14ac:dyDescent="0.2"/>
    <row r="217" s="14" customFormat="1" x14ac:dyDescent="0.2"/>
    <row r="218" s="14" customFormat="1" x14ac:dyDescent="0.2"/>
    <row r="219" s="14" customFormat="1" x14ac:dyDescent="0.2"/>
    <row r="220" s="14" customFormat="1" x14ac:dyDescent="0.2"/>
    <row r="221" s="14" customFormat="1" x14ac:dyDescent="0.2"/>
    <row r="222" s="14" customFormat="1" x14ac:dyDescent="0.2"/>
    <row r="223" s="14" customFormat="1" x14ac:dyDescent="0.2"/>
    <row r="224" s="14" customFormat="1" x14ac:dyDescent="0.2"/>
    <row r="225" s="14" customFormat="1" x14ac:dyDescent="0.2"/>
    <row r="226" s="14" customFormat="1" x14ac:dyDescent="0.2"/>
    <row r="227" s="14" customFormat="1" x14ac:dyDescent="0.2"/>
    <row r="228" s="14" customFormat="1" x14ac:dyDescent="0.2"/>
    <row r="229" s="14" customFormat="1" x14ac:dyDescent="0.2"/>
    <row r="230" s="14" customFormat="1" x14ac:dyDescent="0.2"/>
    <row r="231" s="14" customFormat="1" x14ac:dyDescent="0.2"/>
    <row r="232" s="14" customFormat="1" x14ac:dyDescent="0.2"/>
    <row r="233" s="14" customFormat="1" x14ac:dyDescent="0.2"/>
    <row r="234" s="14" customFormat="1" x14ac:dyDescent="0.2"/>
    <row r="235" s="14" customFormat="1" x14ac:dyDescent="0.2"/>
    <row r="236" s="14" customFormat="1" x14ac:dyDescent="0.2"/>
    <row r="237" s="14" customFormat="1" x14ac:dyDescent="0.2"/>
    <row r="238" s="14" customFormat="1" x14ac:dyDescent="0.2"/>
    <row r="239" s="14" customFormat="1" x14ac:dyDescent="0.2"/>
    <row r="240" s="14" customFormat="1" x14ac:dyDescent="0.2"/>
    <row r="241" s="14" customFormat="1" x14ac:dyDescent="0.2"/>
    <row r="242" s="14" customFormat="1" x14ac:dyDescent="0.2"/>
    <row r="243" s="14" customFormat="1" x14ac:dyDescent="0.2"/>
    <row r="244" s="14" customFormat="1" x14ac:dyDescent="0.2"/>
    <row r="245" s="14" customFormat="1" x14ac:dyDescent="0.2"/>
    <row r="246" s="14" customFormat="1" x14ac:dyDescent="0.2"/>
    <row r="247" s="14" customFormat="1" x14ac:dyDescent="0.2"/>
    <row r="248" s="14" customFormat="1" x14ac:dyDescent="0.2"/>
    <row r="249" s="14" customFormat="1" x14ac:dyDescent="0.2"/>
    <row r="250" s="14" customFormat="1" x14ac:dyDescent="0.2"/>
    <row r="251" s="14" customFormat="1" x14ac:dyDescent="0.2"/>
    <row r="252" s="14" customFormat="1" x14ac:dyDescent="0.2"/>
    <row r="253" s="14" customFormat="1" x14ac:dyDescent="0.2"/>
    <row r="254" s="14" customFormat="1" x14ac:dyDescent="0.2"/>
    <row r="255" s="14" customFormat="1" x14ac:dyDescent="0.2"/>
    <row r="256" s="14" customFormat="1" x14ac:dyDescent="0.2"/>
    <row r="257" s="14" customFormat="1" x14ac:dyDescent="0.2"/>
    <row r="258" s="14" customFormat="1" x14ac:dyDescent="0.2"/>
    <row r="259" s="14" customFormat="1" x14ac:dyDescent="0.2"/>
    <row r="260" s="14" customFormat="1" x14ac:dyDescent="0.2"/>
    <row r="261" s="14" customFormat="1" x14ac:dyDescent="0.2"/>
    <row r="262" s="14" customFormat="1" x14ac:dyDescent="0.2"/>
    <row r="263" s="14" customFormat="1" x14ac:dyDescent="0.2"/>
    <row r="264" s="14" customFormat="1" x14ac:dyDescent="0.2"/>
    <row r="265" s="14" customFormat="1" x14ac:dyDescent="0.2"/>
    <row r="266" s="14" customFormat="1" x14ac:dyDescent="0.2"/>
    <row r="267" s="14" customFormat="1" x14ac:dyDescent="0.2"/>
    <row r="268" s="14" customFormat="1" x14ac:dyDescent="0.2"/>
    <row r="269" s="14" customFormat="1" x14ac:dyDescent="0.2"/>
    <row r="270" s="14" customFormat="1" x14ac:dyDescent="0.2"/>
    <row r="271" s="14" customFormat="1" x14ac:dyDescent="0.2"/>
    <row r="272" s="14" customFormat="1" x14ac:dyDescent="0.2"/>
    <row r="273" s="14" customFormat="1" x14ac:dyDescent="0.2"/>
    <row r="274" s="14" customFormat="1" x14ac:dyDescent="0.2"/>
    <row r="275" s="14" customFormat="1" x14ac:dyDescent="0.2"/>
    <row r="276" s="14" customFormat="1" x14ac:dyDescent="0.2"/>
    <row r="277" s="14" customFormat="1" x14ac:dyDescent="0.2"/>
    <row r="278" s="14" customFormat="1" x14ac:dyDescent="0.2"/>
    <row r="279" s="14" customFormat="1" x14ac:dyDescent="0.2"/>
    <row r="280" s="14" customFormat="1" x14ac:dyDescent="0.2"/>
    <row r="281" s="14" customFormat="1" x14ac:dyDescent="0.2"/>
    <row r="282" s="14" customFormat="1" x14ac:dyDescent="0.2"/>
    <row r="283" s="14" customFormat="1" x14ac:dyDescent="0.2"/>
    <row r="284" s="14" customFormat="1" x14ac:dyDescent="0.2"/>
    <row r="285" s="14" customFormat="1" x14ac:dyDescent="0.2"/>
    <row r="286" s="14" customFormat="1" x14ac:dyDescent="0.2"/>
    <row r="287" s="14" customFormat="1" x14ac:dyDescent="0.2"/>
    <row r="288" s="14" customFormat="1" x14ac:dyDescent="0.2"/>
    <row r="289" s="14" customFormat="1" x14ac:dyDescent="0.2"/>
    <row r="290" s="14" customFormat="1" x14ac:dyDescent="0.2"/>
    <row r="291" s="14" customFormat="1" x14ac:dyDescent="0.2"/>
    <row r="292" s="14" customFormat="1" x14ac:dyDescent="0.2"/>
    <row r="293" s="14" customFormat="1" x14ac:dyDescent="0.2"/>
    <row r="294" s="14" customFormat="1" x14ac:dyDescent="0.2"/>
    <row r="295" s="14" customFormat="1" x14ac:dyDescent="0.2"/>
    <row r="296" s="14" customFormat="1" x14ac:dyDescent="0.2"/>
    <row r="297" s="14" customFormat="1" x14ac:dyDescent="0.2"/>
    <row r="298" s="14" customFormat="1" x14ac:dyDescent="0.2"/>
    <row r="299" s="14" customFormat="1" x14ac:dyDescent="0.2"/>
    <row r="300" s="14" customFormat="1" x14ac:dyDescent="0.2"/>
    <row r="301" s="14" customFormat="1" x14ac:dyDescent="0.2"/>
    <row r="302" s="14" customFormat="1" x14ac:dyDescent="0.2"/>
    <row r="303" s="14" customFormat="1" x14ac:dyDescent="0.2"/>
    <row r="304" s="14" customFormat="1" x14ac:dyDescent="0.2"/>
    <row r="305" s="14" customFormat="1" x14ac:dyDescent="0.2"/>
    <row r="306" s="14" customFormat="1" x14ac:dyDescent="0.2"/>
    <row r="307" s="14" customFormat="1" x14ac:dyDescent="0.2"/>
    <row r="308" s="14" customFormat="1" x14ac:dyDescent="0.2"/>
    <row r="309" s="14" customFormat="1" x14ac:dyDescent="0.2"/>
    <row r="310" s="14" customFormat="1" x14ac:dyDescent="0.2"/>
    <row r="311" s="14" customFormat="1" x14ac:dyDescent="0.2"/>
    <row r="312" s="14" customFormat="1" x14ac:dyDescent="0.2"/>
    <row r="313" s="14" customFormat="1" x14ac:dyDescent="0.2"/>
    <row r="314" s="14" customFormat="1" x14ac:dyDescent="0.2"/>
    <row r="315" s="14" customFormat="1" x14ac:dyDescent="0.2"/>
    <row r="316" s="14" customFormat="1" x14ac:dyDescent="0.2"/>
    <row r="317" s="14" customFormat="1" x14ac:dyDescent="0.2"/>
    <row r="318" s="14" customFormat="1" x14ac:dyDescent="0.2"/>
    <row r="319" s="14" customFormat="1" x14ac:dyDescent="0.2"/>
    <row r="320" s="14" customFormat="1" x14ac:dyDescent="0.2"/>
    <row r="321" s="14" customFormat="1" x14ac:dyDescent="0.2"/>
    <row r="322" s="14" customFormat="1" x14ac:dyDescent="0.2"/>
    <row r="323" s="14" customFormat="1" x14ac:dyDescent="0.2"/>
    <row r="324" s="14" customFormat="1" x14ac:dyDescent="0.2"/>
    <row r="325" s="14" customFormat="1" x14ac:dyDescent="0.2"/>
    <row r="326" s="14" customFormat="1" x14ac:dyDescent="0.2"/>
    <row r="327" s="14" customFormat="1" x14ac:dyDescent="0.2"/>
    <row r="328" s="14" customFormat="1" x14ac:dyDescent="0.2"/>
    <row r="329" s="14" customFormat="1" x14ac:dyDescent="0.2"/>
    <row r="330" s="14" customFormat="1" x14ac:dyDescent="0.2"/>
    <row r="331" s="14" customFormat="1" x14ac:dyDescent="0.2"/>
    <row r="332" s="14" customFormat="1" x14ac:dyDescent="0.2"/>
    <row r="333" s="14" customFormat="1" x14ac:dyDescent="0.2"/>
    <row r="334" s="14" customFormat="1" x14ac:dyDescent="0.2"/>
    <row r="335" s="14" customFormat="1" x14ac:dyDescent="0.2"/>
    <row r="336" s="14" customFormat="1" x14ac:dyDescent="0.2"/>
    <row r="337" s="14" customFormat="1" x14ac:dyDescent="0.2"/>
    <row r="338" s="14" customFormat="1" x14ac:dyDescent="0.2"/>
    <row r="339" s="14" customFormat="1" x14ac:dyDescent="0.2"/>
    <row r="340" s="14" customFormat="1" x14ac:dyDescent="0.2"/>
    <row r="341" s="14" customFormat="1" x14ac:dyDescent="0.2"/>
    <row r="342" s="14" customFormat="1" x14ac:dyDescent="0.2"/>
    <row r="343" s="14" customFormat="1" x14ac:dyDescent="0.2"/>
    <row r="344" s="14" customFormat="1" x14ac:dyDescent="0.2"/>
    <row r="345" s="14" customFormat="1" x14ac:dyDescent="0.2"/>
    <row r="346" s="14" customFormat="1" x14ac:dyDescent="0.2"/>
    <row r="347" s="14" customFormat="1" x14ac:dyDescent="0.2"/>
    <row r="348" s="14" customFormat="1" x14ac:dyDescent="0.2"/>
    <row r="349" s="14" customFormat="1" x14ac:dyDescent="0.2"/>
    <row r="350" s="14" customFormat="1" x14ac:dyDescent="0.2"/>
    <row r="351" s="14" customFormat="1" x14ac:dyDescent="0.2"/>
    <row r="352" s="14" customFormat="1" x14ac:dyDescent="0.2"/>
    <row r="353" s="14" customFormat="1" x14ac:dyDescent="0.2"/>
    <row r="354" s="14" customFormat="1" x14ac:dyDescent="0.2"/>
    <row r="355" s="14" customFormat="1" x14ac:dyDescent="0.2"/>
    <row r="356" s="14" customFormat="1" x14ac:dyDescent="0.2"/>
    <row r="357" s="14" customFormat="1" x14ac:dyDescent="0.2"/>
    <row r="358" s="14" customFormat="1" x14ac:dyDescent="0.2"/>
    <row r="359" s="14" customFormat="1" x14ac:dyDescent="0.2"/>
    <row r="360" s="14" customFormat="1" x14ac:dyDescent="0.2"/>
    <row r="361" s="14" customFormat="1" x14ac:dyDescent="0.2"/>
    <row r="362" s="14" customFormat="1" x14ac:dyDescent="0.2"/>
    <row r="363" s="14" customFormat="1" x14ac:dyDescent="0.2"/>
    <row r="364" s="14" customFormat="1" x14ac:dyDescent="0.2"/>
    <row r="365" s="14" customFormat="1" x14ac:dyDescent="0.2"/>
    <row r="366" s="14" customFormat="1" x14ac:dyDescent="0.2"/>
    <row r="367" s="14" customFormat="1" x14ac:dyDescent="0.2"/>
    <row r="368" s="14" customFormat="1" x14ac:dyDescent="0.2"/>
    <row r="369" s="14" customFormat="1" x14ac:dyDescent="0.2"/>
    <row r="370" s="14" customFormat="1" x14ac:dyDescent="0.2"/>
    <row r="371" s="14" customFormat="1" x14ac:dyDescent="0.2"/>
    <row r="372" s="14" customFormat="1" x14ac:dyDescent="0.2"/>
    <row r="373" s="14" customFormat="1" x14ac:dyDescent="0.2"/>
    <row r="374" s="14" customFormat="1" x14ac:dyDescent="0.2"/>
    <row r="375" s="14" customFormat="1" x14ac:dyDescent="0.2"/>
    <row r="376" s="14" customFormat="1" x14ac:dyDescent="0.2"/>
    <row r="377" s="14" customFormat="1" x14ac:dyDescent="0.2"/>
    <row r="378" s="14" customFormat="1" x14ac:dyDescent="0.2"/>
    <row r="379" s="14" customFormat="1" x14ac:dyDescent="0.2"/>
    <row r="380" s="14" customFormat="1" x14ac:dyDescent="0.2"/>
    <row r="381" s="14" customFormat="1" x14ac:dyDescent="0.2"/>
    <row r="382" s="14" customFormat="1" x14ac:dyDescent="0.2"/>
    <row r="383" s="14" customFormat="1" x14ac:dyDescent="0.2"/>
    <row r="384" s="14" customFormat="1" x14ac:dyDescent="0.2"/>
    <row r="385" s="14" customFormat="1" x14ac:dyDescent="0.2"/>
    <row r="386" s="14" customFormat="1" x14ac:dyDescent="0.2"/>
    <row r="387" s="14" customFormat="1" x14ac:dyDescent="0.2"/>
    <row r="388" s="14" customFormat="1" x14ac:dyDescent="0.2"/>
    <row r="389" s="14" customFormat="1" x14ac:dyDescent="0.2"/>
    <row r="390" s="14" customFormat="1" x14ac:dyDescent="0.2"/>
    <row r="391" s="14" customFormat="1" x14ac:dyDescent="0.2"/>
    <row r="392" s="14" customFormat="1" x14ac:dyDescent="0.2"/>
    <row r="393" s="14" customFormat="1" x14ac:dyDescent="0.2"/>
    <row r="394" s="14" customFormat="1" x14ac:dyDescent="0.2"/>
    <row r="395" s="14" customFormat="1" x14ac:dyDescent="0.2"/>
    <row r="396" s="14" customFormat="1" x14ac:dyDescent="0.2"/>
    <row r="397" s="14" customFormat="1" x14ac:dyDescent="0.2"/>
    <row r="398" s="14" customFormat="1" x14ac:dyDescent="0.2"/>
    <row r="399" s="14" customFormat="1" x14ac:dyDescent="0.2"/>
    <row r="400" s="14" customFormat="1" x14ac:dyDescent="0.2"/>
    <row r="401" s="14" customFormat="1" x14ac:dyDescent="0.2"/>
    <row r="402" s="14" customFormat="1" x14ac:dyDescent="0.2"/>
    <row r="403" s="14" customFormat="1" x14ac:dyDescent="0.2"/>
    <row r="404" s="14" customFormat="1" x14ac:dyDescent="0.2"/>
    <row r="405" s="14" customFormat="1" x14ac:dyDescent="0.2"/>
    <row r="406" s="14" customFormat="1" x14ac:dyDescent="0.2"/>
    <row r="407" s="14" customFormat="1" x14ac:dyDescent="0.2"/>
    <row r="408" s="14" customFormat="1" x14ac:dyDescent="0.2"/>
    <row r="409" s="14" customFormat="1" x14ac:dyDescent="0.2"/>
    <row r="410" s="14" customFormat="1" x14ac:dyDescent="0.2"/>
    <row r="411" s="14" customFormat="1" x14ac:dyDescent="0.2"/>
    <row r="412" s="14" customFormat="1" x14ac:dyDescent="0.2"/>
    <row r="413" s="14" customFormat="1" x14ac:dyDescent="0.2"/>
    <row r="414" s="14" customFormat="1" x14ac:dyDescent="0.2"/>
    <row r="415" s="14" customFormat="1" x14ac:dyDescent="0.2"/>
    <row r="416" s="14" customFormat="1" x14ac:dyDescent="0.2"/>
    <row r="417" s="14" customFormat="1" x14ac:dyDescent="0.2"/>
    <row r="418" s="14" customFormat="1" x14ac:dyDescent="0.2"/>
    <row r="419" s="14" customFormat="1" x14ac:dyDescent="0.2"/>
    <row r="420" s="14" customFormat="1" x14ac:dyDescent="0.2"/>
    <row r="421" s="14" customFormat="1" x14ac:dyDescent="0.2"/>
    <row r="422" s="14" customFormat="1" x14ac:dyDescent="0.2"/>
    <row r="423" s="14" customFormat="1" x14ac:dyDescent="0.2"/>
    <row r="424" s="14" customFormat="1" x14ac:dyDescent="0.2"/>
    <row r="425" s="14" customFormat="1" x14ac:dyDescent="0.2"/>
    <row r="426" s="14" customFormat="1" x14ac:dyDescent="0.2"/>
    <row r="427" s="14" customFormat="1" x14ac:dyDescent="0.2"/>
    <row r="428" s="14" customFormat="1" x14ac:dyDescent="0.2"/>
    <row r="429" s="14" customFormat="1" x14ac:dyDescent="0.2"/>
    <row r="430" s="14" customFormat="1" x14ac:dyDescent="0.2"/>
    <row r="431" s="14" customFormat="1" x14ac:dyDescent="0.2"/>
    <row r="432" s="14" customFormat="1" x14ac:dyDescent="0.2"/>
    <row r="433" s="14" customFormat="1" x14ac:dyDescent="0.2"/>
    <row r="434" s="14" customFormat="1" x14ac:dyDescent="0.2"/>
    <row r="435" s="14" customFormat="1" x14ac:dyDescent="0.2"/>
    <row r="436" s="14" customFormat="1" x14ac:dyDescent="0.2"/>
    <row r="437" s="14" customFormat="1" x14ac:dyDescent="0.2"/>
    <row r="438" s="14" customFormat="1" x14ac:dyDescent="0.2"/>
    <row r="439" s="14" customFormat="1" x14ac:dyDescent="0.2"/>
    <row r="440" s="14" customFormat="1" x14ac:dyDescent="0.2"/>
    <row r="441" s="14" customFormat="1" x14ac:dyDescent="0.2"/>
    <row r="442" s="14" customFormat="1" x14ac:dyDescent="0.2"/>
    <row r="443" s="14" customFormat="1" x14ac:dyDescent="0.2"/>
    <row r="444" s="14" customFormat="1" x14ac:dyDescent="0.2"/>
    <row r="445" s="14" customFormat="1" x14ac:dyDescent="0.2"/>
    <row r="446" s="14" customFormat="1" x14ac:dyDescent="0.2"/>
    <row r="447" s="14" customFormat="1" x14ac:dyDescent="0.2"/>
    <row r="448" s="14" customFormat="1" x14ac:dyDescent="0.2"/>
    <row r="449" s="14" customFormat="1" x14ac:dyDescent="0.2"/>
    <row r="450" s="14" customFormat="1" x14ac:dyDescent="0.2"/>
    <row r="451" s="14" customFormat="1" x14ac:dyDescent="0.2"/>
    <row r="452" s="14" customFormat="1" x14ac:dyDescent="0.2"/>
    <row r="453" s="14" customFormat="1" x14ac:dyDescent="0.2"/>
    <row r="454" s="14" customFormat="1" x14ac:dyDescent="0.2"/>
    <row r="455" s="14" customFormat="1" x14ac:dyDescent="0.2"/>
    <row r="456" s="14" customFormat="1" x14ac:dyDescent="0.2"/>
    <row r="457" s="14" customFormat="1" x14ac:dyDescent="0.2"/>
    <row r="458" s="14" customFormat="1" x14ac:dyDescent="0.2"/>
    <row r="459" s="14" customFormat="1" x14ac:dyDescent="0.2"/>
    <row r="460" s="14" customFormat="1" x14ac:dyDescent="0.2"/>
    <row r="461" s="14" customFormat="1" x14ac:dyDescent="0.2"/>
    <row r="462" s="14" customFormat="1" x14ac:dyDescent="0.2"/>
    <row r="463" s="14" customFormat="1" x14ac:dyDescent="0.2"/>
    <row r="464" s="14" customFormat="1" x14ac:dyDescent="0.2"/>
    <row r="465" s="14" customFormat="1" x14ac:dyDescent="0.2"/>
    <row r="466" s="14" customFormat="1" x14ac:dyDescent="0.2"/>
    <row r="467" s="14" customFormat="1" x14ac:dyDescent="0.2"/>
    <row r="468" s="14" customFormat="1" x14ac:dyDescent="0.2"/>
    <row r="469" s="14" customFormat="1" x14ac:dyDescent="0.2"/>
    <row r="470" s="14" customFormat="1" x14ac:dyDescent="0.2"/>
    <row r="471" s="14" customFormat="1" x14ac:dyDescent="0.2"/>
    <row r="472" s="14" customFormat="1" x14ac:dyDescent="0.2"/>
    <row r="473" s="14" customFormat="1" x14ac:dyDescent="0.2"/>
    <row r="474" s="14" customFormat="1" x14ac:dyDescent="0.2"/>
    <row r="475" s="14" customFormat="1" x14ac:dyDescent="0.2"/>
    <row r="476" s="14" customFormat="1" x14ac:dyDescent="0.2"/>
    <row r="477" s="14" customFormat="1" x14ac:dyDescent="0.2"/>
    <row r="478" s="14" customFormat="1" x14ac:dyDescent="0.2"/>
    <row r="479" s="14" customFormat="1" x14ac:dyDescent="0.2"/>
    <row r="480" s="14" customFormat="1" x14ac:dyDescent="0.2"/>
    <row r="481" s="14" customFormat="1" x14ac:dyDescent="0.2"/>
    <row r="482" s="14" customFormat="1" x14ac:dyDescent="0.2"/>
    <row r="483" s="14" customFormat="1" x14ac:dyDescent="0.2"/>
    <row r="484" s="14" customFormat="1" x14ac:dyDescent="0.2"/>
    <row r="485" s="14" customFormat="1" x14ac:dyDescent="0.2"/>
    <row r="486" s="14" customFormat="1" x14ac:dyDescent="0.2"/>
    <row r="487" s="14" customFormat="1" x14ac:dyDescent="0.2"/>
    <row r="488" s="14" customFormat="1" x14ac:dyDescent="0.2"/>
    <row r="489" s="14" customFormat="1" x14ac:dyDescent="0.2"/>
    <row r="490" s="14" customFormat="1" x14ac:dyDescent="0.2"/>
    <row r="491" s="14" customFormat="1" x14ac:dyDescent="0.2"/>
    <row r="492" s="14" customFormat="1" x14ac:dyDescent="0.2"/>
    <row r="493" s="14" customFormat="1" x14ac:dyDescent="0.2"/>
    <row r="494" s="14" customFormat="1" x14ac:dyDescent="0.2"/>
    <row r="495" s="14" customFormat="1" x14ac:dyDescent="0.2"/>
    <row r="496" s="14" customFormat="1" x14ac:dyDescent="0.2"/>
    <row r="497" s="14" customFormat="1" x14ac:dyDescent="0.2"/>
    <row r="498" s="14" customFormat="1" x14ac:dyDescent="0.2"/>
    <row r="499" s="14" customFormat="1" x14ac:dyDescent="0.2"/>
    <row r="500" s="14" customFormat="1" x14ac:dyDescent="0.2"/>
    <row r="501" s="14" customFormat="1" x14ac:dyDescent="0.2"/>
    <row r="502" s="14" customFormat="1" x14ac:dyDescent="0.2"/>
    <row r="503" s="14" customFormat="1" x14ac:dyDescent="0.2"/>
    <row r="504" s="14" customFormat="1" x14ac:dyDescent="0.2"/>
    <row r="505" s="14" customFormat="1" x14ac:dyDescent="0.2"/>
    <row r="506" s="14" customFormat="1" x14ac:dyDescent="0.2"/>
    <row r="507" s="14" customFormat="1" x14ac:dyDescent="0.2"/>
    <row r="508" s="14" customFormat="1" x14ac:dyDescent="0.2"/>
    <row r="509" s="14" customFormat="1" x14ac:dyDescent="0.2"/>
    <row r="510" s="14" customFormat="1" x14ac:dyDescent="0.2"/>
    <row r="511" s="14" customFormat="1" x14ac:dyDescent="0.2"/>
    <row r="512" s="14" customFormat="1" x14ac:dyDescent="0.2"/>
    <row r="513" s="14" customFormat="1" x14ac:dyDescent="0.2"/>
    <row r="514" s="14" customFormat="1" x14ac:dyDescent="0.2"/>
    <row r="515" s="14" customFormat="1" x14ac:dyDescent="0.2"/>
    <row r="516" s="14" customFormat="1" x14ac:dyDescent="0.2"/>
    <row r="517" s="14" customFormat="1" x14ac:dyDescent="0.2"/>
    <row r="518" s="14" customFormat="1" x14ac:dyDescent="0.2"/>
    <row r="519" s="14" customFormat="1" x14ac:dyDescent="0.2"/>
    <row r="520" s="14" customFormat="1" x14ac:dyDescent="0.2"/>
    <row r="521" s="14" customFormat="1" x14ac:dyDescent="0.2"/>
    <row r="522" s="14" customFormat="1" x14ac:dyDescent="0.2"/>
    <row r="523" s="14" customFormat="1" x14ac:dyDescent="0.2"/>
    <row r="524" s="14" customFormat="1" x14ac:dyDescent="0.2"/>
    <row r="525" s="14" customFormat="1" x14ac:dyDescent="0.2"/>
    <row r="526" s="14" customFormat="1" x14ac:dyDescent="0.2"/>
    <row r="527" s="14" customFormat="1" x14ac:dyDescent="0.2"/>
    <row r="528" s="14" customFormat="1" x14ac:dyDescent="0.2"/>
    <row r="529" s="14" customFormat="1" x14ac:dyDescent="0.2"/>
    <row r="530" s="14" customFormat="1" x14ac:dyDescent="0.2"/>
    <row r="531" s="14" customFormat="1" x14ac:dyDescent="0.2"/>
    <row r="532" s="14" customFormat="1" x14ac:dyDescent="0.2"/>
    <row r="533" s="14" customFormat="1" x14ac:dyDescent="0.2"/>
    <row r="534" s="14" customFormat="1" x14ac:dyDescent="0.2"/>
    <row r="535" s="14" customFormat="1" x14ac:dyDescent="0.2"/>
    <row r="536" s="14" customFormat="1" x14ac:dyDescent="0.2"/>
    <row r="537" s="14" customFormat="1" x14ac:dyDescent="0.2"/>
    <row r="538" s="14" customFormat="1" x14ac:dyDescent="0.2"/>
    <row r="539" s="14" customFormat="1" x14ac:dyDescent="0.2"/>
    <row r="540" s="14" customFormat="1" x14ac:dyDescent="0.2"/>
    <row r="541" s="14" customFormat="1" x14ac:dyDescent="0.2"/>
    <row r="542" s="14" customFormat="1" x14ac:dyDescent="0.2"/>
    <row r="543" s="14" customFormat="1" x14ac:dyDescent="0.2"/>
    <row r="544" s="14" customFormat="1" x14ac:dyDescent="0.2"/>
    <row r="545" s="14" customFormat="1" x14ac:dyDescent="0.2"/>
    <row r="546" s="14" customFormat="1" x14ac:dyDescent="0.2"/>
    <row r="547" s="14" customFormat="1" x14ac:dyDescent="0.2"/>
    <row r="548" s="14" customFormat="1" x14ac:dyDescent="0.2"/>
    <row r="549" s="14" customFormat="1" x14ac:dyDescent="0.2"/>
    <row r="550" s="14" customFormat="1" x14ac:dyDescent="0.2"/>
    <row r="551" s="14" customFormat="1" x14ac:dyDescent="0.2"/>
    <row r="552" s="14" customFormat="1" x14ac:dyDescent="0.2"/>
    <row r="553" s="14" customFormat="1" x14ac:dyDescent="0.2"/>
    <row r="554" s="14" customFormat="1" x14ac:dyDescent="0.2"/>
    <row r="555" s="14" customFormat="1" x14ac:dyDescent="0.2"/>
    <row r="556" s="14" customFormat="1" x14ac:dyDescent="0.2"/>
    <row r="557" s="14" customFormat="1" x14ac:dyDescent="0.2"/>
    <row r="558" s="14" customFormat="1" x14ac:dyDescent="0.2"/>
    <row r="559" s="14" customFormat="1" x14ac:dyDescent="0.2"/>
    <row r="560" s="14" customFormat="1" x14ac:dyDescent="0.2"/>
    <row r="561" s="14" customFormat="1" x14ac:dyDescent="0.2"/>
    <row r="562" s="14" customFormat="1" x14ac:dyDescent="0.2"/>
    <row r="563" s="14" customFormat="1" x14ac:dyDescent="0.2"/>
    <row r="564" s="14" customFormat="1" x14ac:dyDescent="0.2"/>
    <row r="565" s="14" customFormat="1" x14ac:dyDescent="0.2"/>
    <row r="566" s="14" customFormat="1" x14ac:dyDescent="0.2"/>
    <row r="567" s="14" customFormat="1" x14ac:dyDescent="0.2"/>
    <row r="568" s="14" customFormat="1" x14ac:dyDescent="0.2"/>
    <row r="569" s="14" customFormat="1" x14ac:dyDescent="0.2"/>
    <row r="570" s="14" customFormat="1" x14ac:dyDescent="0.2"/>
    <row r="571" s="14" customFormat="1" x14ac:dyDescent="0.2"/>
    <row r="572" s="14" customFormat="1" x14ac:dyDescent="0.2"/>
    <row r="573" s="14" customFormat="1" x14ac:dyDescent="0.2"/>
    <row r="574" s="14" customFormat="1" x14ac:dyDescent="0.2"/>
    <row r="575" s="14" customFormat="1" x14ac:dyDescent="0.2"/>
    <row r="576" s="14" customFormat="1" x14ac:dyDescent="0.2"/>
    <row r="577" s="14" customFormat="1" x14ac:dyDescent="0.2"/>
    <row r="578" s="14" customFormat="1" x14ac:dyDescent="0.2"/>
    <row r="579" s="14" customFormat="1" x14ac:dyDescent="0.2"/>
    <row r="580" s="14" customFormat="1" x14ac:dyDescent="0.2"/>
    <row r="581" s="14" customFormat="1" x14ac:dyDescent="0.2"/>
    <row r="582" s="14" customFormat="1" x14ac:dyDescent="0.2"/>
    <row r="583" s="14" customFormat="1" x14ac:dyDescent="0.2"/>
    <row r="584" s="14" customFormat="1" x14ac:dyDescent="0.2"/>
    <row r="585" s="14" customFormat="1" x14ac:dyDescent="0.2"/>
    <row r="586" s="14" customFormat="1" x14ac:dyDescent="0.2"/>
    <row r="587" s="14" customFormat="1" x14ac:dyDescent="0.2"/>
    <row r="588" s="14" customFormat="1" x14ac:dyDescent="0.2"/>
    <row r="589" s="14" customFormat="1" x14ac:dyDescent="0.2"/>
    <row r="590" s="14" customFormat="1" x14ac:dyDescent="0.2"/>
    <row r="591" s="14" customFormat="1" x14ac:dyDescent="0.2"/>
    <row r="592" s="14" customFormat="1" x14ac:dyDescent="0.2"/>
    <row r="593" s="14" customFormat="1" x14ac:dyDescent="0.2"/>
    <row r="594" s="14" customFormat="1" x14ac:dyDescent="0.2"/>
    <row r="595" s="14" customFormat="1" x14ac:dyDescent="0.2"/>
    <row r="596" s="14" customFormat="1" x14ac:dyDescent="0.2"/>
    <row r="597" s="14" customFormat="1" x14ac:dyDescent="0.2"/>
    <row r="598" s="14" customFormat="1" x14ac:dyDescent="0.2"/>
    <row r="599" s="14" customFormat="1" x14ac:dyDescent="0.2"/>
    <row r="600" s="14" customFormat="1" x14ac:dyDescent="0.2"/>
    <row r="601" s="14" customFormat="1" x14ac:dyDescent="0.2"/>
    <row r="602" s="14" customFormat="1" x14ac:dyDescent="0.2"/>
    <row r="603" s="14" customFormat="1" x14ac:dyDescent="0.2"/>
    <row r="604" s="14" customFormat="1" x14ac:dyDescent="0.2"/>
    <row r="605" s="14" customFormat="1" x14ac:dyDescent="0.2"/>
    <row r="606" s="14" customFormat="1" x14ac:dyDescent="0.2"/>
    <row r="607" s="14" customFormat="1" x14ac:dyDescent="0.2"/>
    <row r="608" s="14" customFormat="1" x14ac:dyDescent="0.2"/>
    <row r="609" s="14" customFormat="1" x14ac:dyDescent="0.2"/>
    <row r="610" s="14" customFormat="1" x14ac:dyDescent="0.2"/>
    <row r="611" s="14" customFormat="1" x14ac:dyDescent="0.2"/>
    <row r="612" s="14" customFormat="1" x14ac:dyDescent="0.2"/>
    <row r="613" s="14" customFormat="1" x14ac:dyDescent="0.2"/>
    <row r="614" s="14" customFormat="1" x14ac:dyDescent="0.2"/>
    <row r="615" s="14" customFormat="1" x14ac:dyDescent="0.2"/>
    <row r="616" s="14" customFormat="1" x14ac:dyDescent="0.2"/>
    <row r="617" s="14" customFormat="1" x14ac:dyDescent="0.2"/>
    <row r="618" s="14" customFormat="1" x14ac:dyDescent="0.2"/>
    <row r="619" s="14" customFormat="1" x14ac:dyDescent="0.2"/>
    <row r="620" s="14" customFormat="1" x14ac:dyDescent="0.2"/>
    <row r="621" s="14" customFormat="1" x14ac:dyDescent="0.2"/>
    <row r="622" s="14" customFormat="1" x14ac:dyDescent="0.2"/>
    <row r="623" s="14" customFormat="1" x14ac:dyDescent="0.2"/>
    <row r="624" s="14" customFormat="1" x14ac:dyDescent="0.2"/>
    <row r="625" s="14" customFormat="1" x14ac:dyDescent="0.2"/>
    <row r="626" s="14" customFormat="1" x14ac:dyDescent="0.2"/>
    <row r="627" s="14" customFormat="1" x14ac:dyDescent="0.2"/>
    <row r="628" s="14" customFormat="1" x14ac:dyDescent="0.2"/>
    <row r="629" s="14" customFormat="1" x14ac:dyDescent="0.2"/>
    <row r="630" s="14" customFormat="1" x14ac:dyDescent="0.2"/>
    <row r="631" s="14" customFormat="1" x14ac:dyDescent="0.2"/>
    <row r="632" s="14" customFormat="1" x14ac:dyDescent="0.2"/>
    <row r="633" s="14" customFormat="1" x14ac:dyDescent="0.2"/>
    <row r="634" s="14" customFormat="1" x14ac:dyDescent="0.2"/>
    <row r="635" s="14" customFormat="1" x14ac:dyDescent="0.2"/>
    <row r="636" s="14" customFormat="1" x14ac:dyDescent="0.2"/>
    <row r="637" s="14" customFormat="1" x14ac:dyDescent="0.2"/>
    <row r="638" s="14" customFormat="1" x14ac:dyDescent="0.2"/>
    <row r="639" s="14" customFormat="1" x14ac:dyDescent="0.2"/>
    <row r="640" s="14" customFormat="1" x14ac:dyDescent="0.2"/>
    <row r="641" s="14" customFormat="1" x14ac:dyDescent="0.2"/>
    <row r="642" s="14" customFormat="1" x14ac:dyDescent="0.2"/>
    <row r="643" s="14" customFormat="1" x14ac:dyDescent="0.2"/>
    <row r="644" s="14" customFormat="1" x14ac:dyDescent="0.2"/>
    <row r="645" s="14" customFormat="1" x14ac:dyDescent="0.2"/>
    <row r="646" s="14" customFormat="1" x14ac:dyDescent="0.2"/>
    <row r="647" s="14" customFormat="1" x14ac:dyDescent="0.2"/>
    <row r="648" s="14" customFormat="1" x14ac:dyDescent="0.2"/>
    <row r="649" s="14" customFormat="1" x14ac:dyDescent="0.2"/>
    <row r="650" s="14" customFormat="1" x14ac:dyDescent="0.2"/>
    <row r="651" s="14" customFormat="1" x14ac:dyDescent="0.2"/>
    <row r="652" s="14" customFormat="1" x14ac:dyDescent="0.2"/>
    <row r="653" s="14" customFormat="1" x14ac:dyDescent="0.2"/>
    <row r="654" s="14" customFormat="1" x14ac:dyDescent="0.2"/>
    <row r="655" s="14" customFormat="1" x14ac:dyDescent="0.2"/>
    <row r="656" s="14" customFormat="1" x14ac:dyDescent="0.2"/>
    <row r="657" s="14" customFormat="1" x14ac:dyDescent="0.2"/>
    <row r="658" s="14" customFormat="1" x14ac:dyDescent="0.2"/>
    <row r="659" s="14" customFormat="1" x14ac:dyDescent="0.2"/>
    <row r="660" s="14" customFormat="1" x14ac:dyDescent="0.2"/>
    <row r="661" s="14" customFormat="1" x14ac:dyDescent="0.2"/>
    <row r="662" s="14" customFormat="1" x14ac:dyDescent="0.2"/>
    <row r="663" s="14" customFormat="1" x14ac:dyDescent="0.2"/>
    <row r="664" s="14" customFormat="1" x14ac:dyDescent="0.2"/>
    <row r="665" s="14" customFormat="1" x14ac:dyDescent="0.2"/>
    <row r="666" s="14" customFormat="1" x14ac:dyDescent="0.2"/>
    <row r="667" s="14" customFormat="1" x14ac:dyDescent="0.2"/>
    <row r="668" s="14" customFormat="1" x14ac:dyDescent="0.2"/>
    <row r="669" s="14" customFormat="1" x14ac:dyDescent="0.2"/>
    <row r="670" s="14" customFormat="1" x14ac:dyDescent="0.2"/>
    <row r="671" s="14" customFormat="1" x14ac:dyDescent="0.2"/>
    <row r="672" s="14" customFormat="1" x14ac:dyDescent="0.2"/>
    <row r="673" s="14" customFormat="1" x14ac:dyDescent="0.2"/>
    <row r="674" s="14" customFormat="1" x14ac:dyDescent="0.2"/>
    <row r="675" s="14" customFormat="1" x14ac:dyDescent="0.2"/>
    <row r="676" s="14" customFormat="1" x14ac:dyDescent="0.2"/>
    <row r="677" s="14" customFormat="1" x14ac:dyDescent="0.2"/>
    <row r="678" s="14" customFormat="1" x14ac:dyDescent="0.2"/>
    <row r="679" s="14" customFormat="1" x14ac:dyDescent="0.2"/>
    <row r="680" s="14" customFormat="1" x14ac:dyDescent="0.2"/>
    <row r="681" s="14" customFormat="1" x14ac:dyDescent="0.2"/>
    <row r="682" s="14" customFormat="1" x14ac:dyDescent="0.2"/>
    <row r="683" s="14" customFormat="1" x14ac:dyDescent="0.2"/>
    <row r="684" s="14" customFormat="1" x14ac:dyDescent="0.2"/>
    <row r="685" s="14" customFormat="1" x14ac:dyDescent="0.2"/>
    <row r="686" s="14" customFormat="1" x14ac:dyDescent="0.2"/>
    <row r="687" s="14" customFormat="1" x14ac:dyDescent="0.2"/>
    <row r="688" s="14" customFormat="1" x14ac:dyDescent="0.2"/>
    <row r="689" s="14" customFormat="1" x14ac:dyDescent="0.2"/>
    <row r="690" s="14" customFormat="1" x14ac:dyDescent="0.2"/>
    <row r="691" s="14" customFormat="1" x14ac:dyDescent="0.2"/>
    <row r="692" s="14" customFormat="1" x14ac:dyDescent="0.2"/>
    <row r="693" s="14" customFormat="1" x14ac:dyDescent="0.2"/>
    <row r="694" s="14" customFormat="1" x14ac:dyDescent="0.2"/>
    <row r="695" s="14" customFormat="1" x14ac:dyDescent="0.2"/>
    <row r="696" s="14" customFormat="1" x14ac:dyDescent="0.2"/>
    <row r="697" s="14" customFormat="1" x14ac:dyDescent="0.2"/>
    <row r="698" s="14" customFormat="1" x14ac:dyDescent="0.2"/>
    <row r="699" s="14" customFormat="1" x14ac:dyDescent="0.2"/>
    <row r="700" s="14" customFormat="1" x14ac:dyDescent="0.2"/>
    <row r="701" s="14" customFormat="1" x14ac:dyDescent="0.2"/>
    <row r="702" s="14" customFormat="1" x14ac:dyDescent="0.2"/>
    <row r="703" s="14" customFormat="1" x14ac:dyDescent="0.2"/>
    <row r="704" s="14" customFormat="1" x14ac:dyDescent="0.2"/>
    <row r="705" s="14" customFormat="1" x14ac:dyDescent="0.2"/>
    <row r="706" s="14" customFormat="1" x14ac:dyDescent="0.2"/>
    <row r="707" s="14" customFormat="1" x14ac:dyDescent="0.2"/>
    <row r="708" s="14" customFormat="1" x14ac:dyDescent="0.2"/>
    <row r="709" s="14" customFormat="1" x14ac:dyDescent="0.2"/>
    <row r="710" s="14" customFormat="1" x14ac:dyDescent="0.2"/>
    <row r="711" s="14" customFormat="1" x14ac:dyDescent="0.2"/>
    <row r="712" s="14" customFormat="1" x14ac:dyDescent="0.2"/>
    <row r="713" s="14" customFormat="1" x14ac:dyDescent="0.2"/>
    <row r="714" s="14" customFormat="1" x14ac:dyDescent="0.2"/>
    <row r="715" s="14" customFormat="1" x14ac:dyDescent="0.2"/>
    <row r="716" s="14" customFormat="1" x14ac:dyDescent="0.2"/>
    <row r="717" s="14" customFormat="1" x14ac:dyDescent="0.2"/>
    <row r="718" s="14" customFormat="1" x14ac:dyDescent="0.2"/>
    <row r="719" s="14" customFormat="1" x14ac:dyDescent="0.2"/>
    <row r="720" s="14" customFormat="1" x14ac:dyDescent="0.2"/>
    <row r="721" s="14" customFormat="1" x14ac:dyDescent="0.2"/>
    <row r="722" s="14" customFormat="1" x14ac:dyDescent="0.2"/>
    <row r="723" s="14" customFormat="1" x14ac:dyDescent="0.2"/>
    <row r="724" s="14" customFormat="1" x14ac:dyDescent="0.2"/>
    <row r="725" s="14" customFormat="1" x14ac:dyDescent="0.2"/>
    <row r="726" s="14" customFormat="1" x14ac:dyDescent="0.2"/>
    <row r="727" s="14" customFormat="1" x14ac:dyDescent="0.2"/>
    <row r="728" s="14" customFormat="1" x14ac:dyDescent="0.2"/>
    <row r="729" s="14" customFormat="1" x14ac:dyDescent="0.2"/>
    <row r="730" s="14" customFormat="1" x14ac:dyDescent="0.2"/>
    <row r="731" s="14" customFormat="1" x14ac:dyDescent="0.2"/>
    <row r="732" s="14" customFormat="1" x14ac:dyDescent="0.2"/>
    <row r="733" s="14" customFormat="1" x14ac:dyDescent="0.2"/>
    <row r="734" s="14" customFormat="1" x14ac:dyDescent="0.2"/>
    <row r="735" s="14" customFormat="1" x14ac:dyDescent="0.2"/>
    <row r="736" s="14" customFormat="1" x14ac:dyDescent="0.2"/>
    <row r="737" s="14" customFormat="1" x14ac:dyDescent="0.2"/>
    <row r="738" s="14" customFormat="1" x14ac:dyDescent="0.2"/>
    <row r="739" s="14" customFormat="1" x14ac:dyDescent="0.2"/>
    <row r="740" s="14" customFormat="1" x14ac:dyDescent="0.2"/>
    <row r="741" s="14" customFormat="1" x14ac:dyDescent="0.2"/>
    <row r="742" s="14" customFormat="1" x14ac:dyDescent="0.2"/>
    <row r="743" s="14" customFormat="1" x14ac:dyDescent="0.2"/>
    <row r="744" s="14" customFormat="1" x14ac:dyDescent="0.2"/>
    <row r="745" s="14" customFormat="1" x14ac:dyDescent="0.2"/>
    <row r="746" s="14" customFormat="1" x14ac:dyDescent="0.2"/>
    <row r="747" s="14" customFormat="1" x14ac:dyDescent="0.2"/>
    <row r="748" s="14" customFormat="1" x14ac:dyDescent="0.2"/>
    <row r="749" s="14" customFormat="1" x14ac:dyDescent="0.2"/>
    <row r="750" s="14" customFormat="1" x14ac:dyDescent="0.2"/>
    <row r="751" s="14" customFormat="1" x14ac:dyDescent="0.2"/>
    <row r="752" s="14" customFormat="1" x14ac:dyDescent="0.2"/>
    <row r="753" s="14" customFormat="1" x14ac:dyDescent="0.2"/>
    <row r="754" s="14" customFormat="1" x14ac:dyDescent="0.2"/>
    <row r="755" s="14" customFormat="1" x14ac:dyDescent="0.2"/>
    <row r="756" s="14" customFormat="1" x14ac:dyDescent="0.2"/>
    <row r="757" s="14" customFormat="1" x14ac:dyDescent="0.2"/>
    <row r="758" s="14" customFormat="1" x14ac:dyDescent="0.2"/>
    <row r="759" s="14" customFormat="1" x14ac:dyDescent="0.2"/>
    <row r="760" s="14" customFormat="1" x14ac:dyDescent="0.2"/>
    <row r="761" s="14" customFormat="1" x14ac:dyDescent="0.2"/>
    <row r="762" s="14" customFormat="1" x14ac:dyDescent="0.2"/>
    <row r="763" s="14" customFormat="1" x14ac:dyDescent="0.2"/>
    <row r="764" s="14" customFormat="1" x14ac:dyDescent="0.2"/>
    <row r="765" s="14" customFormat="1" x14ac:dyDescent="0.2"/>
    <row r="766" s="14" customFormat="1" x14ac:dyDescent="0.2"/>
    <row r="767" s="14" customFormat="1" x14ac:dyDescent="0.2"/>
    <row r="768" s="14" customFormat="1" x14ac:dyDescent="0.2"/>
    <row r="769" s="14" customFormat="1" x14ac:dyDescent="0.2"/>
    <row r="770" s="14" customFormat="1" x14ac:dyDescent="0.2"/>
    <row r="771" s="14" customFormat="1" x14ac:dyDescent="0.2"/>
    <row r="772" s="14" customFormat="1" x14ac:dyDescent="0.2"/>
    <row r="773" s="14" customFormat="1" x14ac:dyDescent="0.2"/>
    <row r="774" s="14" customFormat="1" x14ac:dyDescent="0.2"/>
    <row r="775" s="14" customFormat="1" x14ac:dyDescent="0.2"/>
    <row r="776" s="14" customFormat="1" x14ac:dyDescent="0.2"/>
    <row r="777" s="14" customFormat="1" x14ac:dyDescent="0.2"/>
    <row r="778" s="14" customFormat="1" x14ac:dyDescent="0.2"/>
    <row r="779" s="14" customFormat="1" x14ac:dyDescent="0.2"/>
    <row r="780" s="14" customFormat="1" x14ac:dyDescent="0.2"/>
    <row r="781" s="14" customFormat="1" x14ac:dyDescent="0.2"/>
    <row r="782" s="14" customFormat="1" x14ac:dyDescent="0.2"/>
    <row r="783" s="14" customFormat="1" x14ac:dyDescent="0.2"/>
    <row r="784" s="14" customFormat="1" x14ac:dyDescent="0.2"/>
    <row r="785" s="14" customFormat="1" x14ac:dyDescent="0.2"/>
    <row r="786" s="14" customFormat="1" x14ac:dyDescent="0.2"/>
    <row r="787" s="14" customFormat="1" x14ac:dyDescent="0.2"/>
    <row r="788" s="14" customFormat="1" x14ac:dyDescent="0.2"/>
    <row r="789" s="14" customFormat="1" x14ac:dyDescent="0.2"/>
    <row r="790" s="14" customFormat="1" x14ac:dyDescent="0.2"/>
    <row r="791" s="14" customFormat="1" x14ac:dyDescent="0.2"/>
    <row r="792" s="14" customFormat="1" x14ac:dyDescent="0.2"/>
    <row r="793" s="14" customFormat="1" x14ac:dyDescent="0.2"/>
    <row r="794" s="14" customFormat="1" x14ac:dyDescent="0.2"/>
    <row r="795" s="14" customFormat="1" x14ac:dyDescent="0.2"/>
    <row r="796" s="14" customFormat="1" x14ac:dyDescent="0.2"/>
    <row r="797" s="14" customFormat="1" x14ac:dyDescent="0.2"/>
    <row r="798" s="14" customFormat="1" x14ac:dyDescent="0.2"/>
    <row r="799" s="14" customFormat="1" x14ac:dyDescent="0.2"/>
    <row r="800" s="14" customFormat="1" x14ac:dyDescent="0.2"/>
    <row r="801" s="14" customFormat="1" x14ac:dyDescent="0.2"/>
    <row r="802" s="14" customFormat="1" x14ac:dyDescent="0.2"/>
    <row r="803" s="14" customFormat="1" x14ac:dyDescent="0.2"/>
    <row r="804" s="14" customFormat="1" x14ac:dyDescent="0.2"/>
    <row r="805" s="14" customFormat="1" x14ac:dyDescent="0.2"/>
    <row r="806" s="14" customFormat="1" x14ac:dyDescent="0.2"/>
    <row r="807" s="14" customFormat="1" x14ac:dyDescent="0.2"/>
    <row r="808" s="14" customFormat="1" x14ac:dyDescent="0.2"/>
    <row r="809" s="14" customFormat="1" x14ac:dyDescent="0.2"/>
    <row r="810" s="14" customFormat="1" x14ac:dyDescent="0.2"/>
    <row r="811" s="14" customFormat="1" x14ac:dyDescent="0.2"/>
    <row r="812" s="14" customFormat="1" x14ac:dyDescent="0.2"/>
    <row r="813" s="14" customFormat="1" x14ac:dyDescent="0.2"/>
    <row r="814" s="14" customFormat="1" x14ac:dyDescent="0.2"/>
    <row r="815" s="14" customFormat="1" x14ac:dyDescent="0.2"/>
    <row r="816" s="14" customFormat="1" x14ac:dyDescent="0.2"/>
    <row r="817" s="14" customFormat="1" x14ac:dyDescent="0.2"/>
    <row r="818" s="14" customFormat="1" x14ac:dyDescent="0.2"/>
    <row r="819" s="14" customFormat="1" x14ac:dyDescent="0.2"/>
    <row r="820" s="14" customFormat="1" x14ac:dyDescent="0.2"/>
    <row r="821" s="14" customFormat="1" x14ac:dyDescent="0.2"/>
    <row r="822" s="14" customFormat="1" x14ac:dyDescent="0.2"/>
    <row r="823" s="14" customFormat="1" x14ac:dyDescent="0.2"/>
    <row r="824" s="14" customFormat="1" x14ac:dyDescent="0.2"/>
    <row r="825" s="14" customFormat="1" x14ac:dyDescent="0.2"/>
    <row r="826" s="14" customFormat="1" x14ac:dyDescent="0.2"/>
    <row r="827" s="14" customFormat="1" x14ac:dyDescent="0.2"/>
    <row r="828" s="14" customFormat="1" x14ac:dyDescent="0.2"/>
    <row r="829" s="14" customFormat="1" x14ac:dyDescent="0.2"/>
    <row r="830" s="14" customFormat="1" x14ac:dyDescent="0.2"/>
    <row r="831" s="14" customFormat="1" x14ac:dyDescent="0.2"/>
    <row r="832" s="14" customFormat="1" x14ac:dyDescent="0.2"/>
    <row r="833" s="14" customFormat="1" x14ac:dyDescent="0.2"/>
    <row r="834" s="14" customFormat="1" x14ac:dyDescent="0.2"/>
    <row r="835" s="14" customFormat="1" x14ac:dyDescent="0.2"/>
    <row r="836" s="14" customFormat="1" x14ac:dyDescent="0.2"/>
    <row r="837" s="14" customFormat="1" x14ac:dyDescent="0.2"/>
    <row r="838" s="14" customFormat="1" x14ac:dyDescent="0.2"/>
    <row r="839" s="14" customFormat="1" x14ac:dyDescent="0.2"/>
    <row r="840" s="14" customFormat="1" x14ac:dyDescent="0.2"/>
    <row r="841" s="14" customFormat="1" x14ac:dyDescent="0.2"/>
    <row r="842" s="14" customFormat="1" x14ac:dyDescent="0.2"/>
    <row r="843" s="14" customFormat="1" x14ac:dyDescent="0.2"/>
    <row r="844" s="14" customFormat="1" x14ac:dyDescent="0.2"/>
    <row r="845" s="14" customFormat="1" x14ac:dyDescent="0.2"/>
    <row r="846" s="14" customFormat="1" x14ac:dyDescent="0.2"/>
    <row r="847" s="14" customFormat="1" x14ac:dyDescent="0.2"/>
    <row r="848" s="14" customFormat="1" x14ac:dyDescent="0.2"/>
    <row r="849" s="14" customFormat="1" x14ac:dyDescent="0.2"/>
    <row r="850" s="14" customFormat="1" x14ac:dyDescent="0.2"/>
    <row r="851" s="14" customFormat="1" x14ac:dyDescent="0.2"/>
    <row r="852" s="14" customFormat="1" x14ac:dyDescent="0.2"/>
    <row r="853" s="14" customFormat="1" x14ac:dyDescent="0.2"/>
    <row r="854" s="14" customFormat="1" x14ac:dyDescent="0.2"/>
    <row r="855" s="14" customFormat="1" x14ac:dyDescent="0.2"/>
    <row r="856" s="14" customFormat="1" x14ac:dyDescent="0.2"/>
    <row r="857" s="14" customFormat="1" x14ac:dyDescent="0.2"/>
    <row r="858" s="14" customFormat="1" x14ac:dyDescent="0.2"/>
    <row r="859" s="14" customFormat="1" x14ac:dyDescent="0.2"/>
    <row r="860" s="14" customFormat="1" x14ac:dyDescent="0.2"/>
    <row r="861" s="14" customFormat="1" x14ac:dyDescent="0.2"/>
    <row r="862" s="14" customFormat="1" x14ac:dyDescent="0.2"/>
    <row r="863" s="14" customFormat="1" x14ac:dyDescent="0.2"/>
    <row r="864" s="14" customFormat="1" x14ac:dyDescent="0.2"/>
    <row r="865" s="14" customFormat="1" x14ac:dyDescent="0.2"/>
    <row r="866" s="14" customFormat="1" x14ac:dyDescent="0.2"/>
    <row r="867" s="14" customFormat="1" x14ac:dyDescent="0.2"/>
    <row r="868" s="14" customFormat="1" x14ac:dyDescent="0.2"/>
    <row r="869" s="14" customFormat="1" x14ac:dyDescent="0.2"/>
    <row r="870" s="14" customFormat="1" x14ac:dyDescent="0.2"/>
    <row r="871" s="14" customFormat="1" x14ac:dyDescent="0.2"/>
    <row r="872" s="14" customFormat="1" x14ac:dyDescent="0.2"/>
    <row r="873" s="14" customFormat="1" x14ac:dyDescent="0.2"/>
    <row r="874" s="14" customFormat="1" x14ac:dyDescent="0.2"/>
    <row r="875" s="14" customFormat="1" x14ac:dyDescent="0.2"/>
    <row r="876" s="14" customFormat="1" x14ac:dyDescent="0.2"/>
    <row r="877" s="14" customFormat="1" x14ac:dyDescent="0.2"/>
    <row r="878" s="14" customFormat="1" x14ac:dyDescent="0.2"/>
    <row r="879" s="14" customFormat="1" x14ac:dyDescent="0.2"/>
    <row r="880" s="14" customFormat="1" x14ac:dyDescent="0.2"/>
    <row r="881" s="14" customFormat="1" x14ac:dyDescent="0.2"/>
    <row r="882" s="14" customFormat="1" x14ac:dyDescent="0.2"/>
    <row r="883" s="14" customFormat="1" x14ac:dyDescent="0.2"/>
    <row r="884" s="14" customFormat="1" x14ac:dyDescent="0.2"/>
    <row r="885" s="14" customFormat="1" x14ac:dyDescent="0.2"/>
    <row r="886" s="14" customFormat="1" x14ac:dyDescent="0.2"/>
    <row r="887" s="14" customFormat="1" x14ac:dyDescent="0.2"/>
    <row r="888" s="14" customFormat="1" x14ac:dyDescent="0.2"/>
    <row r="889" s="14" customFormat="1" x14ac:dyDescent="0.2"/>
    <row r="890" s="14" customFormat="1" x14ac:dyDescent="0.2"/>
    <row r="891" s="14" customFormat="1" x14ac:dyDescent="0.2"/>
    <row r="892" s="14" customFormat="1" x14ac:dyDescent="0.2"/>
    <row r="893" s="14" customFormat="1" x14ac:dyDescent="0.2"/>
    <row r="894" s="14" customFormat="1" x14ac:dyDescent="0.2"/>
    <row r="895" s="14" customFormat="1" x14ac:dyDescent="0.2"/>
    <row r="896" s="14" customFormat="1" x14ac:dyDescent="0.2"/>
    <row r="897" s="14" customFormat="1" x14ac:dyDescent="0.2"/>
    <row r="898" s="14" customFormat="1" x14ac:dyDescent="0.2"/>
    <row r="899" s="14" customFormat="1" x14ac:dyDescent="0.2"/>
    <row r="900" s="14" customFormat="1" x14ac:dyDescent="0.2"/>
    <row r="901" s="14" customFormat="1" x14ac:dyDescent="0.2"/>
    <row r="902" s="14" customFormat="1" x14ac:dyDescent="0.2"/>
    <row r="903" s="14" customFormat="1" x14ac:dyDescent="0.2"/>
    <row r="904" s="14" customFormat="1" x14ac:dyDescent="0.2"/>
    <row r="905" s="14" customFormat="1" x14ac:dyDescent="0.2"/>
    <row r="906" s="14" customFormat="1" x14ac:dyDescent="0.2"/>
    <row r="907" s="14" customFormat="1" x14ac:dyDescent="0.2"/>
    <row r="908" s="14" customFormat="1" x14ac:dyDescent="0.2"/>
    <row r="909" s="14" customFormat="1" x14ac:dyDescent="0.2"/>
    <row r="910" s="14" customFormat="1" x14ac:dyDescent="0.2"/>
    <row r="911" s="14" customFormat="1" x14ac:dyDescent="0.2"/>
    <row r="912" s="14" customFormat="1" x14ac:dyDescent="0.2"/>
    <row r="913" s="14" customFormat="1" x14ac:dyDescent="0.2"/>
    <row r="914" s="14" customFormat="1" x14ac:dyDescent="0.2"/>
    <row r="915" s="14" customFormat="1" x14ac:dyDescent="0.2"/>
    <row r="916" s="14" customFormat="1" x14ac:dyDescent="0.2"/>
    <row r="917" s="14" customFormat="1" x14ac:dyDescent="0.2"/>
    <row r="918" s="14" customFormat="1" x14ac:dyDescent="0.2"/>
    <row r="919" s="14" customFormat="1" x14ac:dyDescent="0.2"/>
    <row r="920" s="14" customFormat="1" x14ac:dyDescent="0.2"/>
    <row r="921" s="14" customFormat="1" x14ac:dyDescent="0.2"/>
    <row r="922" s="14" customFormat="1" x14ac:dyDescent="0.2"/>
    <row r="923" s="14" customFormat="1" x14ac:dyDescent="0.2"/>
    <row r="924" s="14" customFormat="1" x14ac:dyDescent="0.2"/>
    <row r="925" s="14" customFormat="1" x14ac:dyDescent="0.2"/>
    <row r="926" s="14" customFormat="1" x14ac:dyDescent="0.2"/>
    <row r="927" s="14" customFormat="1" x14ac:dyDescent="0.2"/>
    <row r="928" s="14" customFormat="1" x14ac:dyDescent="0.2"/>
    <row r="929" s="14" customFormat="1" x14ac:dyDescent="0.2"/>
    <row r="930" s="14" customFormat="1" x14ac:dyDescent="0.2"/>
    <row r="931" s="14" customFormat="1" x14ac:dyDescent="0.2"/>
    <row r="932" s="14" customFormat="1" x14ac:dyDescent="0.2"/>
    <row r="933" s="14" customFormat="1" x14ac:dyDescent="0.2"/>
    <row r="934" s="14" customFormat="1" x14ac:dyDescent="0.2"/>
    <row r="935" s="14" customFormat="1" x14ac:dyDescent="0.2"/>
    <row r="936" s="14" customFormat="1" x14ac:dyDescent="0.2"/>
    <row r="937" s="14" customFormat="1" x14ac:dyDescent="0.2"/>
    <row r="938" s="14" customFormat="1" x14ac:dyDescent="0.2"/>
    <row r="939" s="14" customFormat="1" x14ac:dyDescent="0.2"/>
    <row r="940" s="14" customFormat="1" x14ac:dyDescent="0.2"/>
    <row r="941" s="14" customFormat="1" x14ac:dyDescent="0.2"/>
    <row r="942" s="14" customFormat="1" x14ac:dyDescent="0.2"/>
    <row r="943" s="14" customFormat="1" x14ac:dyDescent="0.2"/>
    <row r="944" s="14" customFormat="1" x14ac:dyDescent="0.2"/>
    <row r="945" s="14" customFormat="1" x14ac:dyDescent="0.2"/>
    <row r="946" s="14" customFormat="1" x14ac:dyDescent="0.2"/>
    <row r="947" s="14" customFormat="1" x14ac:dyDescent="0.2"/>
    <row r="948" s="14" customFormat="1" x14ac:dyDescent="0.2"/>
    <row r="949" s="14" customFormat="1" x14ac:dyDescent="0.2"/>
    <row r="950" s="14" customFormat="1" x14ac:dyDescent="0.2"/>
    <row r="951" s="14" customFormat="1" x14ac:dyDescent="0.2"/>
    <row r="952" s="14" customFormat="1" x14ac:dyDescent="0.2"/>
    <row r="953" s="14" customFormat="1" x14ac:dyDescent="0.2"/>
    <row r="954" s="14" customFormat="1" x14ac:dyDescent="0.2"/>
    <row r="955" s="14" customFormat="1" x14ac:dyDescent="0.2"/>
    <row r="956" s="14" customFormat="1" x14ac:dyDescent="0.2"/>
    <row r="957" s="14" customFormat="1" x14ac:dyDescent="0.2"/>
    <row r="958" s="14" customFormat="1" x14ac:dyDescent="0.2"/>
    <row r="959" s="14" customFormat="1" x14ac:dyDescent="0.2"/>
    <row r="960" s="14" customFormat="1" x14ac:dyDescent="0.2"/>
    <row r="961" s="14" customFormat="1" x14ac:dyDescent="0.2"/>
    <row r="962" s="14" customFormat="1" x14ac:dyDescent="0.2"/>
    <row r="963" s="14" customFormat="1" x14ac:dyDescent="0.2"/>
    <row r="964" s="14" customFormat="1" x14ac:dyDescent="0.2"/>
    <row r="965" s="14" customFormat="1" x14ac:dyDescent="0.2"/>
    <row r="966" s="14" customFormat="1" x14ac:dyDescent="0.2"/>
    <row r="967" s="14" customFormat="1" x14ac:dyDescent="0.2"/>
    <row r="968" s="14" customFormat="1" x14ac:dyDescent="0.2"/>
    <row r="969" s="14" customFormat="1" x14ac:dyDescent="0.2"/>
    <row r="970" s="14" customFormat="1" x14ac:dyDescent="0.2"/>
    <row r="971" s="14" customFormat="1" x14ac:dyDescent="0.2"/>
    <row r="972" s="14" customFormat="1" x14ac:dyDescent="0.2"/>
    <row r="973" s="14" customFormat="1" x14ac:dyDescent="0.2"/>
    <row r="974" s="14" customFormat="1" x14ac:dyDescent="0.2"/>
    <row r="975" s="14" customFormat="1" x14ac:dyDescent="0.2"/>
    <row r="976" s="14" customFormat="1" x14ac:dyDescent="0.2"/>
    <row r="977" s="14" customFormat="1" x14ac:dyDescent="0.2"/>
    <row r="978" s="14" customFormat="1" x14ac:dyDescent="0.2"/>
    <row r="979" s="14" customFormat="1" x14ac:dyDescent="0.2"/>
    <row r="980" s="14" customFormat="1" x14ac:dyDescent="0.2"/>
    <row r="981" s="14" customFormat="1" x14ac:dyDescent="0.2"/>
    <row r="982" s="14" customFormat="1" x14ac:dyDescent="0.2"/>
    <row r="983" s="14" customFormat="1" x14ac:dyDescent="0.2"/>
    <row r="984" s="14" customFormat="1" x14ac:dyDescent="0.2"/>
    <row r="985" s="14" customFormat="1" x14ac:dyDescent="0.2"/>
    <row r="986" s="14" customFormat="1" x14ac:dyDescent="0.2"/>
    <row r="987" s="14" customFormat="1" x14ac:dyDescent="0.2"/>
    <row r="988" s="14" customFormat="1" x14ac:dyDescent="0.2"/>
    <row r="989" s="14" customFormat="1" x14ac:dyDescent="0.2"/>
    <row r="990" s="14" customFormat="1" x14ac:dyDescent="0.2"/>
    <row r="991" s="14" customFormat="1" x14ac:dyDescent="0.2"/>
    <row r="992" s="14" customFormat="1" x14ac:dyDescent="0.2"/>
    <row r="993" s="14" customFormat="1" x14ac:dyDescent="0.2"/>
    <row r="994" s="14" customFormat="1" x14ac:dyDescent="0.2"/>
    <row r="995" s="14" customFormat="1" x14ac:dyDescent="0.2"/>
    <row r="996" s="14" customFormat="1" x14ac:dyDescent="0.2"/>
    <row r="997" s="14" customFormat="1" x14ac:dyDescent="0.2"/>
    <row r="998" s="14" customFormat="1" x14ac:dyDescent="0.2"/>
    <row r="999" s="14" customFormat="1" x14ac:dyDescent="0.2"/>
    <row r="1000" s="14" customFormat="1" x14ac:dyDescent="0.2"/>
    <row r="1001" s="14" customFormat="1" x14ac:dyDescent="0.2"/>
    <row r="1002" s="14" customFormat="1" x14ac:dyDescent="0.2"/>
    <row r="1003" s="14" customFormat="1" x14ac:dyDescent="0.2"/>
    <row r="1004" s="14" customFormat="1" x14ac:dyDescent="0.2"/>
    <row r="1005" s="14" customFormat="1" x14ac:dyDescent="0.2"/>
    <row r="1006" s="14" customFormat="1" x14ac:dyDescent="0.2"/>
    <row r="1007" s="14" customFormat="1" x14ac:dyDescent="0.2"/>
    <row r="1008" s="14" customFormat="1" x14ac:dyDescent="0.2"/>
    <row r="1009" s="14" customFormat="1" x14ac:dyDescent="0.2"/>
    <row r="1010" s="14" customFormat="1" x14ac:dyDescent="0.2"/>
    <row r="1011" s="14" customFormat="1" x14ac:dyDescent="0.2"/>
    <row r="1012" s="14" customFormat="1" x14ac:dyDescent="0.2"/>
    <row r="1013" s="14" customFormat="1" x14ac:dyDescent="0.2"/>
    <row r="1014" s="14" customFormat="1" x14ac:dyDescent="0.2"/>
    <row r="1015" s="14" customFormat="1" x14ac:dyDescent="0.2"/>
    <row r="1016" s="14" customFormat="1" x14ac:dyDescent="0.2"/>
    <row r="1017" s="14" customFormat="1" x14ac:dyDescent="0.2"/>
    <row r="1018" s="14" customFormat="1" x14ac:dyDescent="0.2"/>
    <row r="1019" s="14" customFormat="1" x14ac:dyDescent="0.2"/>
    <row r="1020" s="14" customFormat="1" x14ac:dyDescent="0.2"/>
    <row r="1021" s="14" customFormat="1" x14ac:dyDescent="0.2"/>
    <row r="1022" s="14" customFormat="1" x14ac:dyDescent="0.2"/>
    <row r="1023" s="14" customFormat="1" x14ac:dyDescent="0.2"/>
    <row r="1024" s="14" customFormat="1" x14ac:dyDescent="0.2"/>
    <row r="1025" s="14" customFormat="1" x14ac:dyDescent="0.2"/>
    <row r="1026" s="14" customFormat="1" x14ac:dyDescent="0.2"/>
    <row r="1027" s="14" customFormat="1" x14ac:dyDescent="0.2"/>
    <row r="1028" s="14" customFormat="1" x14ac:dyDescent="0.2"/>
    <row r="1029" s="14" customFormat="1" x14ac:dyDescent="0.2"/>
    <row r="1030" s="14" customFormat="1" x14ac:dyDescent="0.2"/>
    <row r="1031" s="14" customFormat="1" x14ac:dyDescent="0.2"/>
    <row r="1032" s="14" customFormat="1" x14ac:dyDescent="0.2"/>
    <row r="1033" s="14" customFormat="1" x14ac:dyDescent="0.2"/>
    <row r="1034" s="14" customFormat="1" x14ac:dyDescent="0.2"/>
    <row r="1035" s="14" customFormat="1" x14ac:dyDescent="0.2"/>
    <row r="1036" s="14" customFormat="1" x14ac:dyDescent="0.2"/>
    <row r="1037" s="14" customFormat="1" x14ac:dyDescent="0.2"/>
    <row r="1038" s="14" customFormat="1" x14ac:dyDescent="0.2"/>
    <row r="1039" s="14" customFormat="1" x14ac:dyDescent="0.2"/>
    <row r="1040" s="14" customFormat="1" x14ac:dyDescent="0.2"/>
    <row r="1041" s="14" customFormat="1" x14ac:dyDescent="0.2"/>
    <row r="1042" s="14" customFormat="1" x14ac:dyDescent="0.2"/>
    <row r="1043" s="14" customFormat="1" x14ac:dyDescent="0.2"/>
    <row r="1044" s="14" customFormat="1" x14ac:dyDescent="0.2"/>
    <row r="1045" s="14" customFormat="1" x14ac:dyDescent="0.2"/>
    <row r="1046" s="14" customFormat="1" x14ac:dyDescent="0.2"/>
    <row r="1047" s="14" customFormat="1" x14ac:dyDescent="0.2"/>
    <row r="1048" s="14" customFormat="1" x14ac:dyDescent="0.2"/>
    <row r="1049" s="14" customFormat="1" x14ac:dyDescent="0.2"/>
    <row r="1050" s="14" customFormat="1" x14ac:dyDescent="0.2"/>
    <row r="1051" s="14" customFormat="1" x14ac:dyDescent="0.2"/>
    <row r="1052" s="14" customFormat="1" x14ac:dyDescent="0.2"/>
    <row r="1053" s="14" customFormat="1" x14ac:dyDescent="0.2"/>
    <row r="1054" s="14" customFormat="1" x14ac:dyDescent="0.2"/>
    <row r="1055" s="14" customFormat="1" x14ac:dyDescent="0.2"/>
    <row r="1056" s="14" customFormat="1" x14ac:dyDescent="0.2"/>
    <row r="1057" s="14" customFormat="1" x14ac:dyDescent="0.2"/>
    <row r="1058" s="14" customFormat="1" x14ac:dyDescent="0.2"/>
    <row r="1059" s="14" customFormat="1" x14ac:dyDescent="0.2"/>
    <row r="1060" s="14" customFormat="1" x14ac:dyDescent="0.2"/>
    <row r="1061" s="14" customFormat="1" x14ac:dyDescent="0.2"/>
    <row r="1062" s="14" customFormat="1" x14ac:dyDescent="0.2"/>
    <row r="1063" s="14" customFormat="1" x14ac:dyDescent="0.2"/>
    <row r="1064" s="14" customFormat="1" x14ac:dyDescent="0.2"/>
    <row r="1065" s="14" customFormat="1" x14ac:dyDescent="0.2"/>
    <row r="1066" s="14" customFormat="1" x14ac:dyDescent="0.2"/>
    <row r="1067" s="14" customFormat="1" x14ac:dyDescent="0.2"/>
    <row r="1068" s="14" customFormat="1" x14ac:dyDescent="0.2"/>
    <row r="1069" s="14" customFormat="1" x14ac:dyDescent="0.2"/>
    <row r="1070" s="14" customFormat="1" x14ac:dyDescent="0.2"/>
    <row r="1071" s="14" customFormat="1" x14ac:dyDescent="0.2"/>
    <row r="1072" s="14" customFormat="1" x14ac:dyDescent="0.2"/>
    <row r="1073" s="14" customFormat="1" x14ac:dyDescent="0.2"/>
    <row r="1074" s="14" customFormat="1" x14ac:dyDescent="0.2"/>
    <row r="1075" s="14" customFormat="1" x14ac:dyDescent="0.2"/>
    <row r="1076" s="14" customFormat="1" x14ac:dyDescent="0.2"/>
    <row r="1077" s="14" customFormat="1" x14ac:dyDescent="0.2"/>
    <row r="1078" s="14" customFormat="1" x14ac:dyDescent="0.2"/>
    <row r="1079" s="14" customFormat="1" x14ac:dyDescent="0.2"/>
    <row r="1080" s="14" customFormat="1" x14ac:dyDescent="0.2"/>
    <row r="1081" s="14" customFormat="1" x14ac:dyDescent="0.2"/>
    <row r="1082" s="14" customFormat="1" x14ac:dyDescent="0.2"/>
    <row r="1083" s="14" customFormat="1" x14ac:dyDescent="0.2"/>
    <row r="1084" s="14" customFormat="1" x14ac:dyDescent="0.2"/>
    <row r="1085" s="14" customFormat="1" x14ac:dyDescent="0.2"/>
    <row r="1086" s="14" customFormat="1" x14ac:dyDescent="0.2"/>
    <row r="1087" s="14" customFormat="1" x14ac:dyDescent="0.2"/>
    <row r="1088" s="14" customFormat="1" x14ac:dyDescent="0.2"/>
    <row r="1089" s="14" customFormat="1" x14ac:dyDescent="0.2"/>
    <row r="1090" s="14" customFormat="1" x14ac:dyDescent="0.2"/>
    <row r="1091" s="14" customFormat="1" x14ac:dyDescent="0.2"/>
    <row r="1092" s="14" customFormat="1" x14ac:dyDescent="0.2"/>
    <row r="1093" s="14" customFormat="1" x14ac:dyDescent="0.2"/>
    <row r="1094" s="14" customFormat="1" x14ac:dyDescent="0.2"/>
    <row r="1095" s="14" customFormat="1" x14ac:dyDescent="0.2"/>
    <row r="1096" s="14" customFormat="1" x14ac:dyDescent="0.2"/>
    <row r="1097" s="14" customFormat="1" x14ac:dyDescent="0.2"/>
    <row r="1098" s="14" customFormat="1" x14ac:dyDescent="0.2"/>
    <row r="1099" s="14" customFormat="1" x14ac:dyDescent="0.2"/>
    <row r="1100" s="14" customFormat="1" x14ac:dyDescent="0.2"/>
    <row r="1101" s="14" customFormat="1" x14ac:dyDescent="0.2"/>
    <row r="1102" s="14" customFormat="1" x14ac:dyDescent="0.2"/>
    <row r="1103" s="14" customFormat="1" x14ac:dyDescent="0.2"/>
    <row r="1104" s="14" customFormat="1" x14ac:dyDescent="0.2"/>
    <row r="1105" s="14" customFormat="1" x14ac:dyDescent="0.2"/>
    <row r="1106" s="14" customFormat="1" x14ac:dyDescent="0.2"/>
    <row r="1107" s="14" customFormat="1" x14ac:dyDescent="0.2"/>
    <row r="1108" s="14" customFormat="1" x14ac:dyDescent="0.2"/>
    <row r="1109" s="14" customFormat="1" x14ac:dyDescent="0.2"/>
    <row r="1110" s="14" customFormat="1" x14ac:dyDescent="0.2"/>
    <row r="1111" s="14" customFormat="1" x14ac:dyDescent="0.2"/>
    <row r="1112" s="14" customFormat="1" x14ac:dyDescent="0.2"/>
    <row r="1113" s="14" customFormat="1" x14ac:dyDescent="0.2"/>
    <row r="1114" s="14" customFormat="1" x14ac:dyDescent="0.2"/>
    <row r="1115" s="14" customFormat="1" x14ac:dyDescent="0.2"/>
    <row r="1116" s="14" customFormat="1" x14ac:dyDescent="0.2"/>
    <row r="1117" s="14" customFormat="1" x14ac:dyDescent="0.2"/>
    <row r="1118" s="14" customFormat="1" x14ac:dyDescent="0.2"/>
    <row r="1119" s="14" customFormat="1" x14ac:dyDescent="0.2"/>
    <row r="1120" s="14" customFormat="1" x14ac:dyDescent="0.2"/>
    <row r="1121" s="14" customFormat="1" x14ac:dyDescent="0.2"/>
    <row r="1122" s="14" customFormat="1" x14ac:dyDescent="0.2"/>
    <row r="1123" s="14" customFormat="1" x14ac:dyDescent="0.2"/>
    <row r="1124" s="14" customFormat="1" x14ac:dyDescent="0.2"/>
    <row r="1125" s="14" customFormat="1" x14ac:dyDescent="0.2"/>
    <row r="1126" s="14" customFormat="1" x14ac:dyDescent="0.2"/>
    <row r="1127" s="14" customFormat="1" x14ac:dyDescent="0.2"/>
    <row r="1128" s="14" customFormat="1" x14ac:dyDescent="0.2"/>
    <row r="1129" s="14" customFormat="1" x14ac:dyDescent="0.2"/>
    <row r="1130" s="14" customFormat="1" x14ac:dyDescent="0.2"/>
    <row r="1131" s="14" customFormat="1" x14ac:dyDescent="0.2"/>
    <row r="1132" s="14" customFormat="1" x14ac:dyDescent="0.2"/>
    <row r="1133" s="14" customFormat="1" x14ac:dyDescent="0.2"/>
    <row r="1134" s="14" customFormat="1" x14ac:dyDescent="0.2"/>
    <row r="1135" s="14" customFormat="1" x14ac:dyDescent="0.2"/>
    <row r="1136" s="14" customFormat="1" x14ac:dyDescent="0.2"/>
    <row r="1137" s="14" customFormat="1" x14ac:dyDescent="0.2"/>
    <row r="1138" s="14" customFormat="1" x14ac:dyDescent="0.2"/>
    <row r="1139" s="14" customFormat="1" x14ac:dyDescent="0.2"/>
    <row r="1140" s="14" customFormat="1" x14ac:dyDescent="0.2"/>
    <row r="1141" s="14" customFormat="1" x14ac:dyDescent="0.2"/>
    <row r="1142" s="14" customFormat="1" x14ac:dyDescent="0.2"/>
    <row r="1143" s="14" customFormat="1" x14ac:dyDescent="0.2"/>
    <row r="1144" s="14" customFormat="1" x14ac:dyDescent="0.2"/>
    <row r="1145" s="14" customFormat="1" x14ac:dyDescent="0.2"/>
    <row r="1146" s="14" customFormat="1" x14ac:dyDescent="0.2"/>
    <row r="1147" s="14" customFormat="1" x14ac:dyDescent="0.2"/>
    <row r="1148" s="14" customFormat="1" x14ac:dyDescent="0.2"/>
    <row r="1149" s="14" customFormat="1" x14ac:dyDescent="0.2"/>
    <row r="1150" s="14" customFormat="1" x14ac:dyDescent="0.2"/>
    <row r="1151" s="14" customFormat="1" x14ac:dyDescent="0.2"/>
    <row r="1152" s="14" customFormat="1" x14ac:dyDescent="0.2"/>
    <row r="1153" s="14" customFormat="1" x14ac:dyDescent="0.2"/>
    <row r="1154" s="14" customFormat="1" x14ac:dyDescent="0.2"/>
    <row r="1155" s="14" customFormat="1" x14ac:dyDescent="0.2"/>
    <row r="1156" s="14" customFormat="1" x14ac:dyDescent="0.2"/>
    <row r="1157" s="14" customFormat="1" x14ac:dyDescent="0.2"/>
    <row r="1158" s="14" customFormat="1" x14ac:dyDescent="0.2"/>
    <row r="1159" s="14" customFormat="1" x14ac:dyDescent="0.2"/>
    <row r="1160" s="14" customFormat="1" x14ac:dyDescent="0.2"/>
    <row r="1161" s="14" customFormat="1" x14ac:dyDescent="0.2"/>
    <row r="1162" s="14" customFormat="1" x14ac:dyDescent="0.2"/>
    <row r="1163" s="14" customFormat="1" x14ac:dyDescent="0.2"/>
    <row r="1164" s="14" customFormat="1" x14ac:dyDescent="0.2"/>
    <row r="1165" s="14" customFormat="1" x14ac:dyDescent="0.2"/>
    <row r="1166" s="14" customFormat="1" x14ac:dyDescent="0.2"/>
    <row r="1167" s="14" customFormat="1" x14ac:dyDescent="0.2"/>
    <row r="1168" s="14" customFormat="1" x14ac:dyDescent="0.2"/>
    <row r="1169" s="14" customFormat="1" x14ac:dyDescent="0.2"/>
    <row r="1170" s="14" customFormat="1" x14ac:dyDescent="0.2"/>
    <row r="1171" s="14" customFormat="1" x14ac:dyDescent="0.2"/>
    <row r="1172" s="14" customFormat="1" x14ac:dyDescent="0.2"/>
    <row r="1173" s="14" customFormat="1" x14ac:dyDescent="0.2"/>
    <row r="1174" s="14" customFormat="1" x14ac:dyDescent="0.2"/>
    <row r="1175" s="14" customFormat="1" x14ac:dyDescent="0.2"/>
    <row r="1176" s="14" customFormat="1" x14ac:dyDescent="0.2"/>
    <row r="1177" s="14" customFormat="1" x14ac:dyDescent="0.2"/>
    <row r="1178" s="14" customFormat="1" x14ac:dyDescent="0.2"/>
    <row r="1179" s="14" customFormat="1" x14ac:dyDescent="0.2"/>
    <row r="1180" s="14" customFormat="1" x14ac:dyDescent="0.2"/>
    <row r="1181" s="14" customFormat="1" x14ac:dyDescent="0.2"/>
    <row r="1182" s="14" customFormat="1" x14ac:dyDescent="0.2"/>
    <row r="1183" s="14" customFormat="1" x14ac:dyDescent="0.2"/>
    <row r="1184" s="14" customFormat="1" x14ac:dyDescent="0.2"/>
    <row r="1185" s="14" customFormat="1" x14ac:dyDescent="0.2"/>
    <row r="1186" s="14" customFormat="1" x14ac:dyDescent="0.2"/>
    <row r="1187" s="14" customFormat="1" x14ac:dyDescent="0.2"/>
    <row r="1188" s="14" customFormat="1" x14ac:dyDescent="0.2"/>
    <row r="1189" s="14" customFormat="1" x14ac:dyDescent="0.2"/>
    <row r="1190" s="14" customFormat="1" x14ac:dyDescent="0.2"/>
    <row r="1191" s="14" customFormat="1" x14ac:dyDescent="0.2"/>
    <row r="1192" s="14" customFormat="1" x14ac:dyDescent="0.2"/>
    <row r="1193" s="14" customFormat="1" x14ac:dyDescent="0.2"/>
    <row r="1194" s="14" customFormat="1" x14ac:dyDescent="0.2"/>
    <row r="1195" s="14" customFormat="1" x14ac:dyDescent="0.2"/>
    <row r="1196" s="14" customFormat="1" x14ac:dyDescent="0.2"/>
    <row r="1197" s="14" customFormat="1" x14ac:dyDescent="0.2"/>
    <row r="1198" s="14" customFormat="1" x14ac:dyDescent="0.2"/>
    <row r="1199" s="14" customFormat="1" x14ac:dyDescent="0.2"/>
    <row r="1200" s="14" customFormat="1" x14ac:dyDescent="0.2"/>
    <row r="1201" s="14" customFormat="1" x14ac:dyDescent="0.2"/>
    <row r="1202" s="14" customFormat="1" x14ac:dyDescent="0.2"/>
    <row r="1203" s="14" customFormat="1" x14ac:dyDescent="0.2"/>
    <row r="1204" s="14" customFormat="1" x14ac:dyDescent="0.2"/>
    <row r="1205" s="14" customFormat="1" x14ac:dyDescent="0.2"/>
    <row r="1206" s="14" customFormat="1" x14ac:dyDescent="0.2"/>
    <row r="1207" s="14" customFormat="1" x14ac:dyDescent="0.2"/>
    <row r="1208" s="14" customFormat="1" x14ac:dyDescent="0.2"/>
    <row r="1209" s="14" customFormat="1" x14ac:dyDescent="0.2"/>
    <row r="1210" s="14" customFormat="1" x14ac:dyDescent="0.2"/>
    <row r="1211" s="14" customFormat="1" x14ac:dyDescent="0.2"/>
    <row r="1212" s="14" customFormat="1" x14ac:dyDescent="0.2"/>
    <row r="1213" s="14" customFormat="1" x14ac:dyDescent="0.2"/>
    <row r="1214" s="14" customFormat="1" x14ac:dyDescent="0.2"/>
    <row r="1215" s="14" customFormat="1" x14ac:dyDescent="0.2"/>
    <row r="1216" s="14" customFormat="1" x14ac:dyDescent="0.2"/>
    <row r="1217" s="14" customFormat="1" x14ac:dyDescent="0.2"/>
    <row r="1218" s="14" customFormat="1" x14ac:dyDescent="0.2"/>
    <row r="1219" s="14" customFormat="1" x14ac:dyDescent="0.2"/>
    <row r="1220" s="14" customFormat="1" x14ac:dyDescent="0.2"/>
    <row r="1221" s="14" customFormat="1" x14ac:dyDescent="0.2"/>
    <row r="1222" s="14" customFormat="1" x14ac:dyDescent="0.2"/>
    <row r="1223" s="14" customFormat="1" x14ac:dyDescent="0.2"/>
    <row r="1224" s="14" customFormat="1" x14ac:dyDescent="0.2"/>
    <row r="1225" s="14" customFormat="1" x14ac:dyDescent="0.2"/>
    <row r="1226" s="14" customFormat="1" x14ac:dyDescent="0.2"/>
    <row r="1227" s="14" customFormat="1" x14ac:dyDescent="0.2"/>
    <row r="1228" s="14" customFormat="1" x14ac:dyDescent="0.2"/>
    <row r="1229" s="14" customFormat="1" x14ac:dyDescent="0.2"/>
    <row r="1230" s="14" customFormat="1" x14ac:dyDescent="0.2"/>
    <row r="1231" s="14" customFormat="1" x14ac:dyDescent="0.2"/>
    <row r="1232" s="14" customFormat="1" x14ac:dyDescent="0.2"/>
    <row r="1233" s="14" customFormat="1" x14ac:dyDescent="0.2"/>
    <row r="1234" s="14" customFormat="1" x14ac:dyDescent="0.2"/>
    <row r="1235" s="14" customFormat="1" x14ac:dyDescent="0.2"/>
    <row r="1236" s="14" customFormat="1" x14ac:dyDescent="0.2"/>
    <row r="1237" s="14" customFormat="1" x14ac:dyDescent="0.2"/>
    <row r="1238" s="14" customFormat="1" x14ac:dyDescent="0.2"/>
    <row r="1239" s="14" customFormat="1" x14ac:dyDescent="0.2"/>
    <row r="1240" s="14" customFormat="1" x14ac:dyDescent="0.2"/>
    <row r="1241" s="14" customFormat="1" x14ac:dyDescent="0.2"/>
    <row r="1242" s="14" customFormat="1" x14ac:dyDescent="0.2"/>
    <row r="1243" s="14" customFormat="1" x14ac:dyDescent="0.2"/>
    <row r="1244" s="14" customFormat="1" x14ac:dyDescent="0.2"/>
    <row r="1245" s="14" customFormat="1" x14ac:dyDescent="0.2"/>
    <row r="1246" s="14" customFormat="1" x14ac:dyDescent="0.2"/>
    <row r="1247" s="14" customFormat="1" x14ac:dyDescent="0.2"/>
    <row r="1248" s="14" customFormat="1" x14ac:dyDescent="0.2"/>
    <row r="1249" s="14" customFormat="1" x14ac:dyDescent="0.2"/>
    <row r="1250" s="14" customFormat="1" x14ac:dyDescent="0.2"/>
    <row r="1251" s="14" customFormat="1" x14ac:dyDescent="0.2"/>
    <row r="1252" s="14" customFormat="1" x14ac:dyDescent="0.2"/>
    <row r="1253" s="14" customFormat="1" x14ac:dyDescent="0.2"/>
    <row r="1254" s="14" customFormat="1" x14ac:dyDescent="0.2"/>
    <row r="1255" s="14" customFormat="1" x14ac:dyDescent="0.2"/>
    <row r="1256" s="14" customFormat="1" x14ac:dyDescent="0.2"/>
    <row r="1257" s="14" customFormat="1" x14ac:dyDescent="0.2"/>
    <row r="1258" s="14" customFormat="1" x14ac:dyDescent="0.2"/>
    <row r="1259" s="14" customFormat="1" x14ac:dyDescent="0.2"/>
    <row r="1260" s="14" customFormat="1" x14ac:dyDescent="0.2"/>
    <row r="1261" s="14" customFormat="1" x14ac:dyDescent="0.2"/>
    <row r="1262" s="14" customFormat="1" x14ac:dyDescent="0.2"/>
    <row r="1263" s="14" customFormat="1" x14ac:dyDescent="0.2"/>
    <row r="1264" s="14" customFormat="1" x14ac:dyDescent="0.2"/>
    <row r="1265" s="14" customFormat="1" x14ac:dyDescent="0.2"/>
    <row r="1266" s="14" customFormat="1" x14ac:dyDescent="0.2"/>
    <row r="1267" s="14" customFormat="1" x14ac:dyDescent="0.2"/>
    <row r="1268" s="14" customFormat="1" x14ac:dyDescent="0.2"/>
    <row r="1269" s="14" customFormat="1" x14ac:dyDescent="0.2"/>
    <row r="1270" s="14" customFormat="1" x14ac:dyDescent="0.2"/>
    <row r="1271" s="14" customFormat="1" x14ac:dyDescent="0.2"/>
    <row r="1272" s="14" customFormat="1" x14ac:dyDescent="0.2"/>
    <row r="1273" s="14" customFormat="1" x14ac:dyDescent="0.2"/>
    <row r="1274" s="14" customFormat="1" x14ac:dyDescent="0.2"/>
    <row r="1275" s="14" customFormat="1" x14ac:dyDescent="0.2"/>
    <row r="1276" s="14" customFormat="1" x14ac:dyDescent="0.2"/>
    <row r="1277" s="14" customFormat="1" x14ac:dyDescent="0.2"/>
    <row r="1278" s="14" customFormat="1" x14ac:dyDescent="0.2"/>
    <row r="1279" s="14" customFormat="1" x14ac:dyDescent="0.2"/>
    <row r="1280" s="14" customFormat="1" x14ac:dyDescent="0.2"/>
    <row r="1281" s="14" customFormat="1" x14ac:dyDescent="0.2"/>
    <row r="1282" s="14" customFormat="1" x14ac:dyDescent="0.2"/>
    <row r="1283" s="14" customFormat="1" x14ac:dyDescent="0.2"/>
    <row r="1284" s="14" customFormat="1" x14ac:dyDescent="0.2"/>
    <row r="1285" s="14" customFormat="1" x14ac:dyDescent="0.2"/>
    <row r="1286" s="14" customFormat="1" x14ac:dyDescent="0.2"/>
    <row r="1287" s="14" customFormat="1" x14ac:dyDescent="0.2"/>
    <row r="1288" s="14" customFormat="1" x14ac:dyDescent="0.2"/>
    <row r="1289" s="14" customFormat="1" x14ac:dyDescent="0.2"/>
    <row r="1290" s="14" customFormat="1" x14ac:dyDescent="0.2"/>
    <row r="1291" s="14" customFormat="1" x14ac:dyDescent="0.2"/>
    <row r="1292" s="14" customFormat="1" x14ac:dyDescent="0.2"/>
    <row r="1293" s="14" customFormat="1" x14ac:dyDescent="0.2"/>
    <row r="1294" s="14" customFormat="1" x14ac:dyDescent="0.2"/>
    <row r="1295" s="14" customFormat="1" x14ac:dyDescent="0.2"/>
    <row r="1296" s="14" customFormat="1" x14ac:dyDescent="0.2"/>
    <row r="1297" s="14" customFormat="1" x14ac:dyDescent="0.2"/>
    <row r="1298" s="14" customFormat="1" x14ac:dyDescent="0.2"/>
    <row r="1299" s="14" customFormat="1" x14ac:dyDescent="0.2"/>
    <row r="1300" s="14" customFormat="1" x14ac:dyDescent="0.2"/>
    <row r="1301" s="14" customFormat="1" x14ac:dyDescent="0.2"/>
    <row r="1302" s="14" customFormat="1" x14ac:dyDescent="0.2"/>
    <row r="1303" s="14" customFormat="1" x14ac:dyDescent="0.2"/>
    <row r="1304" s="14" customFormat="1" x14ac:dyDescent="0.2"/>
    <row r="1305" s="14" customFormat="1" x14ac:dyDescent="0.2"/>
    <row r="1306" s="14" customFormat="1" x14ac:dyDescent="0.2"/>
    <row r="1307" s="14" customFormat="1" x14ac:dyDescent="0.2"/>
    <row r="1308" s="14" customFormat="1" x14ac:dyDescent="0.2"/>
    <row r="1309" s="14" customFormat="1" x14ac:dyDescent="0.2"/>
    <row r="1310" s="14" customFormat="1" x14ac:dyDescent="0.2"/>
    <row r="1311" s="14" customFormat="1" x14ac:dyDescent="0.2"/>
    <row r="1312" s="14" customFormat="1" x14ac:dyDescent="0.2"/>
    <row r="1313" s="14" customFormat="1" x14ac:dyDescent="0.2"/>
    <row r="1314" s="14" customFormat="1" x14ac:dyDescent="0.2"/>
    <row r="1315" s="14" customFormat="1" x14ac:dyDescent="0.2"/>
    <row r="1316" s="14" customFormat="1" x14ac:dyDescent="0.2"/>
    <row r="1317" s="14" customFormat="1" x14ac:dyDescent="0.2"/>
    <row r="1318" s="14" customFormat="1" x14ac:dyDescent="0.2"/>
    <row r="1319" s="14" customFormat="1" x14ac:dyDescent="0.2"/>
    <row r="1320" s="14" customFormat="1" x14ac:dyDescent="0.2"/>
    <row r="1321" s="14" customFormat="1" x14ac:dyDescent="0.2"/>
    <row r="1322" s="14" customFormat="1" x14ac:dyDescent="0.2"/>
    <row r="1323" s="14" customFormat="1" x14ac:dyDescent="0.2"/>
    <row r="1324" s="14" customFormat="1" x14ac:dyDescent="0.2"/>
    <row r="1325" s="14" customFormat="1" x14ac:dyDescent="0.2"/>
    <row r="1326" s="14" customFormat="1" x14ac:dyDescent="0.2"/>
    <row r="1327" s="14" customFormat="1" x14ac:dyDescent="0.2"/>
    <row r="1328" s="14" customFormat="1" x14ac:dyDescent="0.2"/>
    <row r="1329" s="14" customFormat="1" x14ac:dyDescent="0.2"/>
    <row r="1330" s="14" customFormat="1" x14ac:dyDescent="0.2"/>
    <row r="1331" s="14" customFormat="1" x14ac:dyDescent="0.2"/>
    <row r="1332" s="14" customFormat="1" x14ac:dyDescent="0.2"/>
    <row r="1333" s="14" customFormat="1" x14ac:dyDescent="0.2"/>
    <row r="1334" s="14" customFormat="1" x14ac:dyDescent="0.2"/>
    <row r="1335" s="14" customFormat="1" x14ac:dyDescent="0.2"/>
    <row r="1336" s="14" customFormat="1" x14ac:dyDescent="0.2"/>
    <row r="1337" s="14" customFormat="1" x14ac:dyDescent="0.2"/>
    <row r="1338" s="14" customFormat="1" x14ac:dyDescent="0.2"/>
    <row r="1339" s="14" customFormat="1" x14ac:dyDescent="0.2"/>
    <row r="1340" s="14" customFormat="1" x14ac:dyDescent="0.2"/>
    <row r="1341" s="14" customFormat="1" x14ac:dyDescent="0.2"/>
    <row r="1342" s="14" customFormat="1" x14ac:dyDescent="0.2"/>
    <row r="1343" s="14" customFormat="1" x14ac:dyDescent="0.2"/>
    <row r="1344" s="14" customFormat="1" x14ac:dyDescent="0.2"/>
    <row r="1345" s="14" customFormat="1" x14ac:dyDescent="0.2"/>
    <row r="1346" s="14" customFormat="1" x14ac:dyDescent="0.2"/>
    <row r="1347" s="14" customFormat="1" x14ac:dyDescent="0.2"/>
    <row r="1348" s="14" customFormat="1" x14ac:dyDescent="0.2"/>
    <row r="1349" s="14" customFormat="1" x14ac:dyDescent="0.2"/>
    <row r="1350" s="14" customFormat="1" x14ac:dyDescent="0.2"/>
    <row r="1351" s="14" customFormat="1" x14ac:dyDescent="0.2"/>
    <row r="1352" s="14" customFormat="1" x14ac:dyDescent="0.2"/>
    <row r="1353" s="14" customFormat="1" x14ac:dyDescent="0.2"/>
    <row r="1354" s="14" customFormat="1" x14ac:dyDescent="0.2"/>
    <row r="1355" s="14" customFormat="1" x14ac:dyDescent="0.2"/>
    <row r="1356" s="14" customFormat="1" x14ac:dyDescent="0.2"/>
    <row r="1357" s="14" customFormat="1" x14ac:dyDescent="0.2"/>
    <row r="1358" s="14" customFormat="1" x14ac:dyDescent="0.2"/>
    <row r="1359" s="14" customFormat="1" x14ac:dyDescent="0.2"/>
    <row r="1360" s="14" customFormat="1" x14ac:dyDescent="0.2"/>
    <row r="1361" s="14" customFormat="1" x14ac:dyDescent="0.2"/>
    <row r="1362" s="14" customFormat="1" x14ac:dyDescent="0.2"/>
    <row r="1363" s="14" customFormat="1" x14ac:dyDescent="0.2"/>
    <row r="1364" s="14" customFormat="1" x14ac:dyDescent="0.2"/>
    <row r="1365" s="14" customFormat="1" x14ac:dyDescent="0.2"/>
    <row r="1366" s="14" customFormat="1" x14ac:dyDescent="0.2"/>
    <row r="1367" s="14" customFormat="1" x14ac:dyDescent="0.2"/>
    <row r="1368" s="14" customFormat="1" x14ac:dyDescent="0.2"/>
    <row r="1369" s="14" customFormat="1" x14ac:dyDescent="0.2"/>
    <row r="1370" s="14" customFormat="1" x14ac:dyDescent="0.2"/>
    <row r="1371" s="14" customFormat="1" x14ac:dyDescent="0.2"/>
    <row r="1372" s="14" customFormat="1" x14ac:dyDescent="0.2"/>
    <row r="1373" s="14" customFormat="1" x14ac:dyDescent="0.2"/>
    <row r="1374" s="14" customFormat="1" x14ac:dyDescent="0.2"/>
    <row r="1375" s="14" customFormat="1" x14ac:dyDescent="0.2"/>
    <row r="1376" s="14" customFormat="1" x14ac:dyDescent="0.2"/>
    <row r="1377" s="14" customFormat="1" x14ac:dyDescent="0.2"/>
    <row r="1378" s="14" customFormat="1" x14ac:dyDescent="0.2"/>
    <row r="1379" s="14" customFormat="1" x14ac:dyDescent="0.2"/>
    <row r="1380" s="14" customFormat="1" x14ac:dyDescent="0.2"/>
    <row r="1381" s="14" customFormat="1" x14ac:dyDescent="0.2"/>
    <row r="1382" s="14" customFormat="1" x14ac:dyDescent="0.2"/>
    <row r="1383" s="14" customFormat="1" x14ac:dyDescent="0.2"/>
    <row r="1384" s="14" customFormat="1" x14ac:dyDescent="0.2"/>
    <row r="1385" s="14" customFormat="1" x14ac:dyDescent="0.2"/>
    <row r="1386" s="14" customFormat="1" x14ac:dyDescent="0.2"/>
    <row r="1387" s="14" customFormat="1" x14ac:dyDescent="0.2"/>
    <row r="1388" s="14" customFormat="1" x14ac:dyDescent="0.2"/>
    <row r="1389" s="14" customFormat="1" x14ac:dyDescent="0.2"/>
    <row r="1390" s="14" customFormat="1" x14ac:dyDescent="0.2"/>
    <row r="1391" s="14" customFormat="1" x14ac:dyDescent="0.2"/>
    <row r="1392" s="14" customFormat="1" x14ac:dyDescent="0.2"/>
    <row r="1393" s="14" customFormat="1" x14ac:dyDescent="0.2"/>
    <row r="1394" s="14" customFormat="1" x14ac:dyDescent="0.2"/>
    <row r="1395" s="14" customFormat="1" x14ac:dyDescent="0.2"/>
    <row r="1396" s="14" customFormat="1" x14ac:dyDescent="0.2"/>
    <row r="1397" s="14" customFormat="1" x14ac:dyDescent="0.2"/>
    <row r="1398" s="14" customFormat="1" x14ac:dyDescent="0.2"/>
    <row r="1399" s="14" customFormat="1" x14ac:dyDescent="0.2"/>
    <row r="1400" s="14" customFormat="1" x14ac:dyDescent="0.2"/>
    <row r="1401" s="14" customFormat="1" x14ac:dyDescent="0.2"/>
    <row r="1402" s="14" customFormat="1" x14ac:dyDescent="0.2"/>
    <row r="1403" s="14" customFormat="1" x14ac:dyDescent="0.2"/>
    <row r="1404" s="14" customFormat="1" x14ac:dyDescent="0.2"/>
    <row r="1405" s="14" customFormat="1" x14ac:dyDescent="0.2"/>
    <row r="1406" s="14" customFormat="1" x14ac:dyDescent="0.2"/>
    <row r="1407" s="14" customFormat="1" x14ac:dyDescent="0.2"/>
    <row r="1408" s="14" customFormat="1" x14ac:dyDescent="0.2"/>
    <row r="1409" s="14" customFormat="1" x14ac:dyDescent="0.2"/>
    <row r="1410" s="14" customFormat="1" x14ac:dyDescent="0.2"/>
    <row r="1411" s="14" customFormat="1" x14ac:dyDescent="0.2"/>
    <row r="1412" s="14" customFormat="1" x14ac:dyDescent="0.2"/>
    <row r="1413" s="14" customFormat="1" x14ac:dyDescent="0.2"/>
    <row r="1414" s="14" customFormat="1" x14ac:dyDescent="0.2"/>
    <row r="1415" s="14" customFormat="1" x14ac:dyDescent="0.2"/>
    <row r="1416" s="14" customFormat="1" x14ac:dyDescent="0.2"/>
    <row r="1417" s="14" customFormat="1" x14ac:dyDescent="0.2"/>
    <row r="1418" s="14" customFormat="1" x14ac:dyDescent="0.2"/>
    <row r="1419" s="14" customFormat="1" x14ac:dyDescent="0.2"/>
    <row r="1420" s="14" customFormat="1" x14ac:dyDescent="0.2"/>
    <row r="1421" s="14" customFormat="1" x14ac:dyDescent="0.2"/>
    <row r="1422" s="14" customFormat="1" x14ac:dyDescent="0.2"/>
    <row r="1423" s="14" customFormat="1" x14ac:dyDescent="0.2"/>
    <row r="1424" s="14" customFormat="1" x14ac:dyDescent="0.2"/>
    <row r="1425" s="14" customFormat="1" x14ac:dyDescent="0.2"/>
    <row r="1426" s="14" customFormat="1" x14ac:dyDescent="0.2"/>
    <row r="1427" s="14" customFormat="1" x14ac:dyDescent="0.2"/>
    <row r="1428" s="14" customFormat="1" x14ac:dyDescent="0.2"/>
    <row r="1429" s="14" customFormat="1" x14ac:dyDescent="0.2"/>
    <row r="1430" s="14" customFormat="1" x14ac:dyDescent="0.2"/>
    <row r="1431" s="14" customFormat="1" x14ac:dyDescent="0.2"/>
    <row r="1432" s="14" customFormat="1" x14ac:dyDescent="0.2"/>
    <row r="1433" s="14" customFormat="1" x14ac:dyDescent="0.2"/>
    <row r="1434" s="14" customFormat="1" x14ac:dyDescent="0.2"/>
    <row r="1435" s="14" customFormat="1" x14ac:dyDescent="0.2"/>
    <row r="1436" s="14" customFormat="1" x14ac:dyDescent="0.2"/>
    <row r="1437" s="14" customFormat="1" x14ac:dyDescent="0.2"/>
    <row r="1438" s="14" customFormat="1" x14ac:dyDescent="0.2"/>
    <row r="1439" s="14" customFormat="1" x14ac:dyDescent="0.2"/>
    <row r="1440" s="14" customFormat="1" x14ac:dyDescent="0.2"/>
    <row r="1441" s="14" customFormat="1" x14ac:dyDescent="0.2"/>
    <row r="1442" s="14" customFormat="1" x14ac:dyDescent="0.2"/>
    <row r="1443" s="14" customFormat="1" x14ac:dyDescent="0.2"/>
    <row r="1444" s="14" customFormat="1" x14ac:dyDescent="0.2"/>
    <row r="1445" s="14" customFormat="1" x14ac:dyDescent="0.2"/>
    <row r="1446" s="14" customFormat="1" x14ac:dyDescent="0.2"/>
    <row r="1447" s="14" customFormat="1" x14ac:dyDescent="0.2"/>
    <row r="1448" s="14" customFormat="1" x14ac:dyDescent="0.2"/>
    <row r="1449" s="14" customFormat="1" x14ac:dyDescent="0.2"/>
    <row r="1450" s="14" customFormat="1" x14ac:dyDescent="0.2"/>
    <row r="1451" s="14" customFormat="1" x14ac:dyDescent="0.2"/>
    <row r="1452" s="14" customFormat="1" x14ac:dyDescent="0.2"/>
    <row r="1453" s="14" customFormat="1" x14ac:dyDescent="0.2"/>
    <row r="1454" s="14" customFormat="1" x14ac:dyDescent="0.2"/>
    <row r="1455" s="14" customFormat="1" x14ac:dyDescent="0.2"/>
    <row r="1456" s="14" customFormat="1" x14ac:dyDescent="0.2"/>
    <row r="1457" s="14" customFormat="1" x14ac:dyDescent="0.2"/>
    <row r="1458" s="14" customFormat="1" x14ac:dyDescent="0.2"/>
    <row r="1459" s="14" customFormat="1" x14ac:dyDescent="0.2"/>
    <row r="1460" s="14" customFormat="1" x14ac:dyDescent="0.2"/>
    <row r="1461" s="14" customFormat="1" x14ac:dyDescent="0.2"/>
    <row r="1462" s="14" customFormat="1" x14ac:dyDescent="0.2"/>
    <row r="1463" s="14" customFormat="1" x14ac:dyDescent="0.2"/>
    <row r="1464" s="14" customFormat="1" x14ac:dyDescent="0.2"/>
    <row r="1465" s="14" customFormat="1" x14ac:dyDescent="0.2"/>
    <row r="1466" s="14" customFormat="1" x14ac:dyDescent="0.2"/>
    <row r="1467" s="14" customFormat="1" x14ac:dyDescent="0.2"/>
    <row r="1468" s="14" customFormat="1" x14ac:dyDescent="0.2"/>
    <row r="1469" s="14" customFormat="1" x14ac:dyDescent="0.2"/>
    <row r="1470" s="14" customFormat="1" x14ac:dyDescent="0.2"/>
    <row r="1471" s="14" customFormat="1" x14ac:dyDescent="0.2"/>
    <row r="1472" s="14" customFormat="1" x14ac:dyDescent="0.2"/>
    <row r="1473" s="14" customFormat="1" x14ac:dyDescent="0.2"/>
    <row r="1474" s="14" customFormat="1" x14ac:dyDescent="0.2"/>
    <row r="1475" s="14" customFormat="1" x14ac:dyDescent="0.2"/>
    <row r="1476" s="14" customFormat="1" x14ac:dyDescent="0.2"/>
    <row r="1477" s="14" customFormat="1" x14ac:dyDescent="0.2"/>
    <row r="1478" s="14" customFormat="1" x14ac:dyDescent="0.2"/>
    <row r="1479" s="14" customFormat="1" x14ac:dyDescent="0.2"/>
    <row r="1480" s="14" customFormat="1" x14ac:dyDescent="0.2"/>
    <row r="1481" s="14" customFormat="1" x14ac:dyDescent="0.2"/>
    <row r="1482" s="14" customFormat="1" x14ac:dyDescent="0.2"/>
    <row r="1483" s="14" customFormat="1" x14ac:dyDescent="0.2"/>
    <row r="1484" s="14" customFormat="1" x14ac:dyDescent="0.2"/>
    <row r="1485" s="14" customFormat="1" x14ac:dyDescent="0.2"/>
    <row r="1486" s="14" customFormat="1" x14ac:dyDescent="0.2"/>
    <row r="1487" s="14" customFormat="1" x14ac:dyDescent="0.2"/>
    <row r="1488" s="14" customFormat="1" x14ac:dyDescent="0.2"/>
    <row r="1489" s="14" customFormat="1" x14ac:dyDescent="0.2"/>
    <row r="1490" s="14" customFormat="1" x14ac:dyDescent="0.2"/>
    <row r="1491" s="14" customFormat="1" x14ac:dyDescent="0.2"/>
    <row r="1492" s="14" customFormat="1" x14ac:dyDescent="0.2"/>
    <row r="1493" s="14" customFormat="1" x14ac:dyDescent="0.2"/>
    <row r="1494" s="14" customFormat="1" x14ac:dyDescent="0.2"/>
    <row r="1495" s="14" customFormat="1" x14ac:dyDescent="0.2"/>
    <row r="1496" s="14" customFormat="1" x14ac:dyDescent="0.2"/>
    <row r="1497" s="14" customFormat="1" x14ac:dyDescent="0.2"/>
    <row r="1498" s="14" customFormat="1" x14ac:dyDescent="0.2"/>
    <row r="1499" s="14" customFormat="1" x14ac:dyDescent="0.2"/>
    <row r="1500" s="14" customFormat="1" x14ac:dyDescent="0.2"/>
    <row r="1501" s="14" customFormat="1" x14ac:dyDescent="0.2"/>
    <row r="1502" s="14" customFormat="1" x14ac:dyDescent="0.2"/>
    <row r="1503" s="14" customFormat="1" x14ac:dyDescent="0.2"/>
    <row r="1504" s="14" customFormat="1" x14ac:dyDescent="0.2"/>
    <row r="1505" s="14" customFormat="1" x14ac:dyDescent="0.2"/>
    <row r="1506" s="14" customFormat="1" x14ac:dyDescent="0.2"/>
    <row r="1507" s="14" customFormat="1" x14ac:dyDescent="0.2"/>
    <row r="1508" s="14" customFormat="1" x14ac:dyDescent="0.2"/>
    <row r="1509" s="14" customFormat="1" x14ac:dyDescent="0.2"/>
    <row r="1510" s="14" customFormat="1" x14ac:dyDescent="0.2"/>
    <row r="1511" s="14" customFormat="1" x14ac:dyDescent="0.2"/>
    <row r="1512" s="14" customFormat="1" x14ac:dyDescent="0.2"/>
    <row r="1513" s="14" customFormat="1" x14ac:dyDescent="0.2"/>
    <row r="1514" s="14" customFormat="1" x14ac:dyDescent="0.2"/>
    <row r="1515" s="14" customFormat="1" x14ac:dyDescent="0.2"/>
    <row r="1516" s="14" customFormat="1" x14ac:dyDescent="0.2"/>
    <row r="1517" s="14" customFormat="1" x14ac:dyDescent="0.2"/>
    <row r="1518" s="14" customFormat="1" x14ac:dyDescent="0.2"/>
    <row r="1519" s="14" customFormat="1" x14ac:dyDescent="0.2"/>
    <row r="1520" s="14" customFormat="1" x14ac:dyDescent="0.2"/>
    <row r="1521" s="14" customFormat="1" x14ac:dyDescent="0.2"/>
    <row r="1522" s="14" customFormat="1" x14ac:dyDescent="0.2"/>
    <row r="1523" s="14" customFormat="1" x14ac:dyDescent="0.2"/>
    <row r="1524" s="14" customFormat="1" x14ac:dyDescent="0.2"/>
    <row r="1525" s="14" customFormat="1" x14ac:dyDescent="0.2"/>
    <row r="1526" s="14" customFormat="1" x14ac:dyDescent="0.2"/>
    <row r="1527" s="14" customFormat="1" x14ac:dyDescent="0.2"/>
    <row r="1528" s="14" customFormat="1" x14ac:dyDescent="0.2"/>
    <row r="1529" s="14" customFormat="1" x14ac:dyDescent="0.2"/>
    <row r="1530" s="14" customFormat="1" x14ac:dyDescent="0.2"/>
    <row r="1531" s="14" customFormat="1" x14ac:dyDescent="0.2"/>
    <row r="1532" s="14" customFormat="1" x14ac:dyDescent="0.2"/>
    <row r="1533" s="14" customFormat="1" x14ac:dyDescent="0.2"/>
    <row r="1534" s="14" customFormat="1" x14ac:dyDescent="0.2"/>
    <row r="1535" s="14" customFormat="1" x14ac:dyDescent="0.2"/>
    <row r="1536" s="14" customFormat="1" x14ac:dyDescent="0.2"/>
    <row r="1537" s="14" customFormat="1" x14ac:dyDescent="0.2"/>
    <row r="1538" s="14" customFormat="1" x14ac:dyDescent="0.2"/>
    <row r="1539" s="14" customFormat="1" x14ac:dyDescent="0.2"/>
    <row r="1540" s="14" customFormat="1" x14ac:dyDescent="0.2"/>
    <row r="1541" s="14" customFormat="1" x14ac:dyDescent="0.2"/>
    <row r="1542" s="14" customFormat="1" x14ac:dyDescent="0.2"/>
    <row r="1543" s="14" customFormat="1" x14ac:dyDescent="0.2"/>
    <row r="1544" s="14" customFormat="1" x14ac:dyDescent="0.2"/>
    <row r="1545" s="14" customFormat="1" x14ac:dyDescent="0.2"/>
    <row r="1546" s="14" customFormat="1" x14ac:dyDescent="0.2"/>
    <row r="1547" s="14" customFormat="1" x14ac:dyDescent="0.2"/>
    <row r="1548" s="14" customFormat="1" x14ac:dyDescent="0.2"/>
    <row r="1549" s="14" customFormat="1" x14ac:dyDescent="0.2"/>
    <row r="1550" s="14" customFormat="1" x14ac:dyDescent="0.2"/>
    <row r="1551" s="14" customFormat="1" x14ac:dyDescent="0.2"/>
    <row r="1552" s="14" customFormat="1" x14ac:dyDescent="0.2"/>
    <row r="1553" s="14" customFormat="1" x14ac:dyDescent="0.2"/>
    <row r="1554" s="14" customFormat="1" x14ac:dyDescent="0.2"/>
    <row r="1555" s="14" customFormat="1" x14ac:dyDescent="0.2"/>
    <row r="1556" s="14" customFormat="1" x14ac:dyDescent="0.2"/>
    <row r="1557" s="14" customFormat="1" x14ac:dyDescent="0.2"/>
    <row r="1558" s="14" customFormat="1" x14ac:dyDescent="0.2"/>
    <row r="1559" s="14" customFormat="1" x14ac:dyDescent="0.2"/>
    <row r="1560" s="14" customFormat="1" x14ac:dyDescent="0.2"/>
    <row r="1561" s="14" customFormat="1" x14ac:dyDescent="0.2"/>
    <row r="1562" s="14" customFormat="1" x14ac:dyDescent="0.2"/>
    <row r="1563" s="14" customFormat="1" x14ac:dyDescent="0.2"/>
    <row r="1564" s="14" customFormat="1" x14ac:dyDescent="0.2"/>
    <row r="1565" s="14" customFormat="1" x14ac:dyDescent="0.2"/>
    <row r="1566" s="14" customFormat="1" x14ac:dyDescent="0.2"/>
    <row r="1567" s="14" customFormat="1" x14ac:dyDescent="0.2"/>
    <row r="1568" s="14" customFormat="1" x14ac:dyDescent="0.2"/>
    <row r="1569" s="14" customFormat="1" x14ac:dyDescent="0.2"/>
    <row r="1570" s="14" customFormat="1" x14ac:dyDescent="0.2"/>
    <row r="1571" s="14" customFormat="1" x14ac:dyDescent="0.2"/>
    <row r="1572" s="14" customFormat="1" x14ac:dyDescent="0.2"/>
    <row r="1573" s="14" customFormat="1" x14ac:dyDescent="0.2"/>
    <row r="1574" s="14" customFormat="1" x14ac:dyDescent="0.2"/>
    <row r="1575" s="14" customFormat="1" x14ac:dyDescent="0.2"/>
    <row r="1576" s="14" customFormat="1" x14ac:dyDescent="0.2"/>
    <row r="1577" s="14" customFormat="1" x14ac:dyDescent="0.2"/>
    <row r="1578" s="14" customFormat="1" x14ac:dyDescent="0.2"/>
    <row r="1579" s="14" customFormat="1" x14ac:dyDescent="0.2"/>
    <row r="1580" s="14" customFormat="1" x14ac:dyDescent="0.2"/>
    <row r="1581" s="14" customFormat="1" x14ac:dyDescent="0.2"/>
    <row r="1582" s="14" customFormat="1" x14ac:dyDescent="0.2"/>
    <row r="1583" s="14" customFormat="1" x14ac:dyDescent="0.2"/>
    <row r="1584" s="14" customFormat="1" x14ac:dyDescent="0.2"/>
    <row r="1585" s="14" customFormat="1" x14ac:dyDescent="0.2"/>
    <row r="1586" s="14" customFormat="1" x14ac:dyDescent="0.2"/>
    <row r="1587" s="14" customFormat="1" x14ac:dyDescent="0.2"/>
    <row r="1588" s="14" customFormat="1" x14ac:dyDescent="0.2"/>
    <row r="1589" s="14" customFormat="1" x14ac:dyDescent="0.2"/>
    <row r="1590" s="14" customFormat="1" x14ac:dyDescent="0.2"/>
    <row r="1591" s="14" customFormat="1" x14ac:dyDescent="0.2"/>
    <row r="1592" s="14" customFormat="1" x14ac:dyDescent="0.2"/>
    <row r="1593" s="14" customFormat="1" x14ac:dyDescent="0.2"/>
    <row r="1594" s="14" customFormat="1" x14ac:dyDescent="0.2"/>
    <row r="1595" s="14" customFormat="1" x14ac:dyDescent="0.2"/>
    <row r="1596" s="14" customFormat="1" x14ac:dyDescent="0.2"/>
    <row r="1597" s="14" customFormat="1" x14ac:dyDescent="0.2"/>
    <row r="1598" s="14" customFormat="1" x14ac:dyDescent="0.2"/>
    <row r="1599" s="14" customFormat="1" x14ac:dyDescent="0.2"/>
    <row r="1600" s="14" customFormat="1" x14ac:dyDescent="0.2"/>
    <row r="1601" s="14" customFormat="1" x14ac:dyDescent="0.2"/>
    <row r="1602" s="14" customFormat="1" x14ac:dyDescent="0.2"/>
    <row r="1603" s="14" customFormat="1" x14ac:dyDescent="0.2"/>
    <row r="1604" s="14" customFormat="1" x14ac:dyDescent="0.2"/>
    <row r="1605" s="14" customFormat="1" x14ac:dyDescent="0.2"/>
    <row r="1606" s="14" customFormat="1" x14ac:dyDescent="0.2"/>
    <row r="1607" s="14" customFormat="1" x14ac:dyDescent="0.2"/>
    <row r="1608" s="14" customFormat="1" x14ac:dyDescent="0.2"/>
    <row r="1609" s="14" customFormat="1" x14ac:dyDescent="0.2"/>
    <row r="1610" s="14" customFormat="1" x14ac:dyDescent="0.2"/>
    <row r="1611" s="14" customFormat="1" x14ac:dyDescent="0.2"/>
    <row r="1612" s="14" customFormat="1" x14ac:dyDescent="0.2"/>
    <row r="1613" s="14" customFormat="1" x14ac:dyDescent="0.2"/>
    <row r="1614" s="14" customFormat="1" x14ac:dyDescent="0.2"/>
    <row r="1615" s="14" customFormat="1" x14ac:dyDescent="0.2"/>
    <row r="1616" s="14" customFormat="1" x14ac:dyDescent="0.2"/>
    <row r="1617" s="14" customFormat="1" x14ac:dyDescent="0.2"/>
    <row r="1618" s="14" customFormat="1" x14ac:dyDescent="0.2"/>
    <row r="1619" s="14" customFormat="1" x14ac:dyDescent="0.2"/>
    <row r="1620" s="14" customFormat="1" x14ac:dyDescent="0.2"/>
    <row r="1621" s="14" customFormat="1" x14ac:dyDescent="0.2"/>
    <row r="1622" s="14" customFormat="1" x14ac:dyDescent="0.2"/>
    <row r="1623" s="14" customFormat="1" x14ac:dyDescent="0.2"/>
    <row r="1624" s="14" customFormat="1" x14ac:dyDescent="0.2"/>
    <row r="1625" s="14" customFormat="1" x14ac:dyDescent="0.2"/>
    <row r="1626" s="14" customFormat="1" x14ac:dyDescent="0.2"/>
    <row r="1627" s="14" customFormat="1" x14ac:dyDescent="0.2"/>
    <row r="1628" s="14" customFormat="1" x14ac:dyDescent="0.2"/>
    <row r="1629" s="14" customFormat="1" x14ac:dyDescent="0.2"/>
    <row r="1630" s="14" customFormat="1" x14ac:dyDescent="0.2"/>
    <row r="1631" s="14" customFormat="1" x14ac:dyDescent="0.2"/>
    <row r="1632" s="14" customFormat="1" x14ac:dyDescent="0.2"/>
    <row r="1633" s="14" customFormat="1" x14ac:dyDescent="0.2"/>
    <row r="1634" s="14" customFormat="1" x14ac:dyDescent="0.2"/>
    <row r="1635" s="14" customFormat="1" x14ac:dyDescent="0.2"/>
    <row r="1636" s="14" customFormat="1" x14ac:dyDescent="0.2"/>
    <row r="1637" s="14" customFormat="1" x14ac:dyDescent="0.2"/>
    <row r="1638" s="14" customFormat="1" x14ac:dyDescent="0.2"/>
    <row r="1639" s="14" customFormat="1" x14ac:dyDescent="0.2"/>
    <row r="1640" s="14" customFormat="1" x14ac:dyDescent="0.2"/>
    <row r="1641" s="14" customFormat="1" x14ac:dyDescent="0.2"/>
    <row r="1642" s="14" customFormat="1" x14ac:dyDescent="0.2"/>
    <row r="1643" s="14" customFormat="1" x14ac:dyDescent="0.2"/>
    <row r="1644" s="14" customFormat="1" x14ac:dyDescent="0.2"/>
    <row r="1645" s="14" customFormat="1" x14ac:dyDescent="0.2"/>
    <row r="1646" s="14" customFormat="1" x14ac:dyDescent="0.2"/>
    <row r="1647" s="14" customFormat="1" x14ac:dyDescent="0.2"/>
    <row r="1648" s="14" customFormat="1" x14ac:dyDescent="0.2"/>
    <row r="1649" s="14" customFormat="1" x14ac:dyDescent="0.2"/>
    <row r="1650" s="14" customFormat="1" x14ac:dyDescent="0.2"/>
    <row r="1651" s="14" customFormat="1" x14ac:dyDescent="0.2"/>
    <row r="1652" s="14" customFormat="1" x14ac:dyDescent="0.2"/>
    <row r="1653" s="14" customFormat="1" x14ac:dyDescent="0.2"/>
    <row r="1654" s="14" customFormat="1" x14ac:dyDescent="0.2"/>
    <row r="1655" s="14" customFormat="1" x14ac:dyDescent="0.2"/>
    <row r="1656" s="14" customFormat="1" x14ac:dyDescent="0.2"/>
    <row r="1657" s="14" customFormat="1" x14ac:dyDescent="0.2"/>
    <row r="1658" s="14" customFormat="1" x14ac:dyDescent="0.2"/>
    <row r="1659" s="14" customFormat="1" x14ac:dyDescent="0.2"/>
    <row r="1660" s="14" customFormat="1" x14ac:dyDescent="0.2"/>
    <row r="1661" s="14" customFormat="1" x14ac:dyDescent="0.2"/>
    <row r="1662" s="14" customFormat="1" x14ac:dyDescent="0.2"/>
    <row r="1663" s="14" customFormat="1" x14ac:dyDescent="0.2"/>
    <row r="1664" s="14" customFormat="1" x14ac:dyDescent="0.2"/>
    <row r="1665" s="14" customFormat="1" x14ac:dyDescent="0.2"/>
    <row r="1666" s="14" customFormat="1" x14ac:dyDescent="0.2"/>
    <row r="1667" s="14" customFormat="1" x14ac:dyDescent="0.2"/>
    <row r="1668" s="14" customFormat="1" x14ac:dyDescent="0.2"/>
    <row r="1669" s="14" customFormat="1" x14ac:dyDescent="0.2"/>
    <row r="1670" s="14" customFormat="1" x14ac:dyDescent="0.2"/>
    <row r="1671" s="14" customFormat="1" x14ac:dyDescent="0.2"/>
    <row r="1672" s="14" customFormat="1" x14ac:dyDescent="0.2"/>
    <row r="1673" s="14" customFormat="1" x14ac:dyDescent="0.2"/>
    <row r="1674" s="14" customFormat="1" x14ac:dyDescent="0.2"/>
    <row r="1675" s="14" customFormat="1" x14ac:dyDescent="0.2"/>
    <row r="1676" s="14" customFormat="1" x14ac:dyDescent="0.2"/>
    <row r="1677" s="14" customFormat="1" x14ac:dyDescent="0.2"/>
    <row r="1678" s="14" customFormat="1" x14ac:dyDescent="0.2"/>
    <row r="1679" s="14" customFormat="1" x14ac:dyDescent="0.2"/>
    <row r="1680" s="14" customFormat="1" x14ac:dyDescent="0.2"/>
    <row r="1681" s="14" customFormat="1" x14ac:dyDescent="0.2"/>
    <row r="1682" s="14" customFormat="1" x14ac:dyDescent="0.2"/>
    <row r="1683" s="14" customFormat="1" x14ac:dyDescent="0.2"/>
    <row r="1684" s="14" customFormat="1" x14ac:dyDescent="0.2"/>
    <row r="1685" s="14" customFormat="1" x14ac:dyDescent="0.2"/>
    <row r="1686" s="14" customFormat="1" x14ac:dyDescent="0.2"/>
    <row r="1687" s="14" customFormat="1" x14ac:dyDescent="0.2"/>
    <row r="1688" s="14" customFormat="1" x14ac:dyDescent="0.2"/>
    <row r="1689" s="14" customFormat="1" x14ac:dyDescent="0.2"/>
    <row r="1690" s="14" customFormat="1" x14ac:dyDescent="0.2"/>
    <row r="1691" s="14" customFormat="1" x14ac:dyDescent="0.2"/>
    <row r="1692" s="14" customFormat="1" x14ac:dyDescent="0.2"/>
    <row r="1693" s="14" customFormat="1" x14ac:dyDescent="0.2"/>
    <row r="1694" s="14" customFormat="1" x14ac:dyDescent="0.2"/>
    <row r="1695" s="14" customFormat="1" x14ac:dyDescent="0.2"/>
    <row r="1696" s="14" customFormat="1" x14ac:dyDescent="0.2"/>
    <row r="1697" s="14" customFormat="1" x14ac:dyDescent="0.2"/>
    <row r="1698" s="14" customFormat="1" x14ac:dyDescent="0.2"/>
    <row r="1699" s="14" customFormat="1" x14ac:dyDescent="0.2"/>
    <row r="1700" s="14" customFormat="1" x14ac:dyDescent="0.2"/>
    <row r="1701" s="14" customFormat="1" x14ac:dyDescent="0.2"/>
    <row r="1702" s="14" customFormat="1" x14ac:dyDescent="0.2"/>
    <row r="1703" s="14" customFormat="1" x14ac:dyDescent="0.2"/>
    <row r="1704" s="14" customFormat="1" x14ac:dyDescent="0.2"/>
    <row r="1705" s="14" customFormat="1" x14ac:dyDescent="0.2"/>
    <row r="1706" s="14" customFormat="1" x14ac:dyDescent="0.2"/>
    <row r="1707" s="14" customFormat="1" x14ac:dyDescent="0.2"/>
    <row r="1708" s="14" customFormat="1" x14ac:dyDescent="0.2"/>
    <row r="1709" s="14" customFormat="1" x14ac:dyDescent="0.2"/>
    <row r="1710" s="14" customFormat="1" x14ac:dyDescent="0.2"/>
    <row r="1711" s="14" customFormat="1" x14ac:dyDescent="0.2"/>
    <row r="1712" s="14" customFormat="1" x14ac:dyDescent="0.2"/>
    <row r="1713" s="14" customFormat="1" x14ac:dyDescent="0.2"/>
    <row r="1714" s="14" customFormat="1" x14ac:dyDescent="0.2"/>
    <row r="1715" s="14" customFormat="1" x14ac:dyDescent="0.2"/>
    <row r="1716" s="14" customFormat="1" x14ac:dyDescent="0.2"/>
    <row r="1717" s="14" customFormat="1" x14ac:dyDescent="0.2"/>
    <row r="1718" s="14" customFormat="1" x14ac:dyDescent="0.2"/>
    <row r="1719" s="14" customFormat="1" x14ac:dyDescent="0.2"/>
    <row r="1720" s="14" customFormat="1" x14ac:dyDescent="0.2"/>
    <row r="1721" s="14" customFormat="1" x14ac:dyDescent="0.2"/>
    <row r="1722" s="14" customFormat="1" x14ac:dyDescent="0.2"/>
    <row r="1723" s="14" customFormat="1" x14ac:dyDescent="0.2"/>
    <row r="1724" s="14" customFormat="1" x14ac:dyDescent="0.2"/>
    <row r="1725" s="14" customFormat="1" x14ac:dyDescent="0.2"/>
    <row r="1726" s="14" customFormat="1" x14ac:dyDescent="0.2"/>
    <row r="1727" s="14" customFormat="1" x14ac:dyDescent="0.2"/>
    <row r="1728" s="14" customFormat="1" x14ac:dyDescent="0.2"/>
    <row r="1729" s="14" customFormat="1" x14ac:dyDescent="0.2"/>
    <row r="1730" s="14" customFormat="1" x14ac:dyDescent="0.2"/>
    <row r="1731" s="14" customFormat="1" x14ac:dyDescent="0.2"/>
    <row r="1732" s="14" customFormat="1" x14ac:dyDescent="0.2"/>
    <row r="1733" s="14" customFormat="1" x14ac:dyDescent="0.2"/>
    <row r="1734" s="14" customFormat="1" x14ac:dyDescent="0.2"/>
    <row r="1735" s="14" customFormat="1" x14ac:dyDescent="0.2"/>
    <row r="1736" s="14" customFormat="1" x14ac:dyDescent="0.2"/>
    <row r="1737" s="14" customFormat="1" x14ac:dyDescent="0.2"/>
    <row r="1738" s="14" customFormat="1" x14ac:dyDescent="0.2"/>
    <row r="1739" s="14" customFormat="1" x14ac:dyDescent="0.2"/>
    <row r="1740" s="14" customFormat="1" x14ac:dyDescent="0.2"/>
    <row r="1741" s="14" customFormat="1" x14ac:dyDescent="0.2"/>
    <row r="1742" s="14" customFormat="1" x14ac:dyDescent="0.2"/>
    <row r="1743" s="14" customFormat="1" x14ac:dyDescent="0.2"/>
    <row r="1744" s="14" customFormat="1" x14ac:dyDescent="0.2"/>
    <row r="1745" s="14" customFormat="1" x14ac:dyDescent="0.2"/>
    <row r="1746" s="14" customFormat="1" x14ac:dyDescent="0.2"/>
    <row r="1747" s="14" customFormat="1" x14ac:dyDescent="0.2"/>
    <row r="1748" s="14" customFormat="1" x14ac:dyDescent="0.2"/>
    <row r="1749" s="14" customFormat="1" x14ac:dyDescent="0.2"/>
    <row r="1750" s="14" customFormat="1" x14ac:dyDescent="0.2"/>
    <row r="1751" s="14" customFormat="1" x14ac:dyDescent="0.2"/>
    <row r="1752" s="14" customFormat="1" x14ac:dyDescent="0.2"/>
    <row r="1753" s="14" customFormat="1" x14ac:dyDescent="0.2"/>
    <row r="1754" s="14" customFormat="1" x14ac:dyDescent="0.2"/>
    <row r="1755" s="14" customFormat="1" x14ac:dyDescent="0.2"/>
    <row r="1756" s="14" customFormat="1" x14ac:dyDescent="0.2"/>
    <row r="1757" s="14" customFormat="1" x14ac:dyDescent="0.2"/>
    <row r="1758" s="14" customFormat="1" x14ac:dyDescent="0.2"/>
    <row r="1759" s="14" customFormat="1" x14ac:dyDescent="0.2"/>
    <row r="1760" s="14" customFormat="1" x14ac:dyDescent="0.2"/>
    <row r="1761" s="14" customFormat="1" x14ac:dyDescent="0.2"/>
    <row r="1762" s="14" customFormat="1" x14ac:dyDescent="0.2"/>
    <row r="1763" s="14" customFormat="1" x14ac:dyDescent="0.2"/>
    <row r="1764" s="14" customFormat="1" x14ac:dyDescent="0.2"/>
    <row r="1765" s="14" customFormat="1" x14ac:dyDescent="0.2"/>
    <row r="1766" s="14" customFormat="1" x14ac:dyDescent="0.2"/>
    <row r="1767" s="14" customFormat="1" x14ac:dyDescent="0.2"/>
    <row r="1768" s="14" customFormat="1" x14ac:dyDescent="0.2"/>
    <row r="1769" s="14" customFormat="1" x14ac:dyDescent="0.2"/>
    <row r="1770" s="14" customFormat="1" x14ac:dyDescent="0.2"/>
    <row r="1771" s="14" customFormat="1" x14ac:dyDescent="0.2"/>
    <row r="1772" s="14" customFormat="1" x14ac:dyDescent="0.2"/>
    <row r="1773" s="14" customFormat="1" x14ac:dyDescent="0.2"/>
    <row r="1774" s="14" customFormat="1" x14ac:dyDescent="0.2"/>
    <row r="1775" s="14" customFormat="1" x14ac:dyDescent="0.2"/>
    <row r="1776" s="14" customFormat="1" x14ac:dyDescent="0.2"/>
    <row r="1777" s="14" customFormat="1" x14ac:dyDescent="0.2"/>
    <row r="1778" s="14" customFormat="1" x14ac:dyDescent="0.2"/>
    <row r="1779" s="14" customFormat="1" x14ac:dyDescent="0.2"/>
    <row r="1780" s="14" customFormat="1" x14ac:dyDescent="0.2"/>
    <row r="1781" s="14" customFormat="1" x14ac:dyDescent="0.2"/>
    <row r="1782" s="14" customFormat="1" x14ac:dyDescent="0.2"/>
    <row r="1783" s="14" customFormat="1" x14ac:dyDescent="0.2"/>
    <row r="1784" s="14" customFormat="1" x14ac:dyDescent="0.2"/>
    <row r="1785" s="14" customFormat="1" x14ac:dyDescent="0.2"/>
    <row r="1786" s="14" customFormat="1" x14ac:dyDescent="0.2"/>
    <row r="1787" s="14" customFormat="1" x14ac:dyDescent="0.2"/>
    <row r="1788" s="14" customFormat="1" x14ac:dyDescent="0.2"/>
    <row r="1789" s="14" customFormat="1" x14ac:dyDescent="0.2"/>
    <row r="1790" s="14" customFormat="1" x14ac:dyDescent="0.2"/>
    <row r="1791" s="14" customFormat="1" x14ac:dyDescent="0.2"/>
    <row r="1792" s="14" customFormat="1" x14ac:dyDescent="0.2"/>
    <row r="1793" s="14" customFormat="1" x14ac:dyDescent="0.2"/>
    <row r="1794" s="14" customFormat="1" x14ac:dyDescent="0.2"/>
    <row r="1795" s="14" customFormat="1" x14ac:dyDescent="0.2"/>
    <row r="1796" s="14" customFormat="1" x14ac:dyDescent="0.2"/>
    <row r="1797" s="14" customFormat="1" x14ac:dyDescent="0.2"/>
    <row r="1798" s="14" customFormat="1" x14ac:dyDescent="0.2"/>
    <row r="1799" s="14" customFormat="1" x14ac:dyDescent="0.2"/>
    <row r="1800" s="14" customFormat="1" x14ac:dyDescent="0.2"/>
    <row r="1801" s="14" customFormat="1" x14ac:dyDescent="0.2"/>
    <row r="1802" s="14" customFormat="1" x14ac:dyDescent="0.2"/>
    <row r="1803" s="14" customFormat="1" x14ac:dyDescent="0.2"/>
    <row r="1804" s="14" customFormat="1" x14ac:dyDescent="0.2"/>
    <row r="1805" s="14" customFormat="1" x14ac:dyDescent="0.2"/>
    <row r="1806" s="14" customFormat="1" x14ac:dyDescent="0.2"/>
    <row r="1807" s="14" customFormat="1" x14ac:dyDescent="0.2"/>
    <row r="1808" s="14" customFormat="1" x14ac:dyDescent="0.2"/>
    <row r="1809" s="14" customFormat="1" x14ac:dyDescent="0.2"/>
    <row r="1810" s="14" customFormat="1" x14ac:dyDescent="0.2"/>
    <row r="1811" s="14" customFormat="1" x14ac:dyDescent="0.2"/>
    <row r="1812" s="14" customFormat="1" x14ac:dyDescent="0.2"/>
    <row r="1813" s="14" customFormat="1" x14ac:dyDescent="0.2"/>
    <row r="1814" s="14" customFormat="1" x14ac:dyDescent="0.2"/>
    <row r="1815" s="14" customFormat="1" x14ac:dyDescent="0.2"/>
    <row r="1816" s="14" customFormat="1" x14ac:dyDescent="0.2"/>
    <row r="1817" s="14" customFormat="1" x14ac:dyDescent="0.2"/>
    <row r="1818" s="14" customFormat="1" x14ac:dyDescent="0.2"/>
    <row r="1819" s="14" customFormat="1" x14ac:dyDescent="0.2"/>
    <row r="1820" s="14" customFormat="1" x14ac:dyDescent="0.2"/>
    <row r="1821" s="14" customFormat="1" x14ac:dyDescent="0.2"/>
    <row r="1822" s="14" customFormat="1" x14ac:dyDescent="0.2"/>
    <row r="1823" s="14" customFormat="1" x14ac:dyDescent="0.2"/>
    <row r="1824" s="14" customFormat="1" x14ac:dyDescent="0.2"/>
    <row r="1825" s="14" customFormat="1" x14ac:dyDescent="0.2"/>
    <row r="1826" s="14" customFormat="1" x14ac:dyDescent="0.2"/>
    <row r="1827" s="14" customFormat="1" x14ac:dyDescent="0.2"/>
    <row r="1828" s="14" customFormat="1" x14ac:dyDescent="0.2"/>
    <row r="1829" s="14" customFormat="1" x14ac:dyDescent="0.2"/>
    <row r="1830" s="14" customFormat="1" x14ac:dyDescent="0.2"/>
    <row r="1831" s="14" customFormat="1" x14ac:dyDescent="0.2"/>
    <row r="1832" s="14" customFormat="1" x14ac:dyDescent="0.2"/>
    <row r="1833" s="14" customFormat="1" x14ac:dyDescent="0.2"/>
    <row r="1834" s="14" customFormat="1" x14ac:dyDescent="0.2"/>
    <row r="1835" s="14" customFormat="1" x14ac:dyDescent="0.2"/>
    <row r="1836" s="14" customFormat="1" x14ac:dyDescent="0.2"/>
    <row r="1837" s="14" customFormat="1" x14ac:dyDescent="0.2"/>
    <row r="1838" s="14" customFormat="1" x14ac:dyDescent="0.2"/>
    <row r="1839" s="14" customFormat="1" x14ac:dyDescent="0.2"/>
    <row r="1840" s="14" customFormat="1" x14ac:dyDescent="0.2"/>
    <row r="1841" spans="3:6" s="14" customFormat="1" x14ac:dyDescent="0.2"/>
    <row r="1842" spans="3:6" s="14" customFormat="1" x14ac:dyDescent="0.2"/>
    <row r="1843" spans="3:6" s="14" customFormat="1" x14ac:dyDescent="0.2"/>
    <row r="1844" spans="3:6" s="14" customFormat="1" x14ac:dyDescent="0.2"/>
    <row r="1845" spans="3:6" s="14" customFormat="1" x14ac:dyDescent="0.2"/>
    <row r="1846" spans="3:6" s="14" customFormat="1" x14ac:dyDescent="0.2"/>
    <row r="1847" spans="3:6" s="14" customFormat="1" x14ac:dyDescent="0.2"/>
    <row r="1848" spans="3:6" s="14" customFormat="1" x14ac:dyDescent="0.2"/>
    <row r="1849" spans="3:6" s="14" customFormat="1" x14ac:dyDescent="0.2"/>
    <row r="1850" spans="3:6" s="14" customFormat="1" x14ac:dyDescent="0.2"/>
    <row r="1851" spans="3:6" s="14" customFormat="1" x14ac:dyDescent="0.2"/>
    <row r="1852" spans="3:6" s="14" customFormat="1" x14ac:dyDescent="0.2"/>
    <row r="1853" spans="3:6" s="14" customFormat="1" x14ac:dyDescent="0.2"/>
    <row r="1854" spans="3:6" s="14" customFormat="1" x14ac:dyDescent="0.2"/>
    <row r="1855" spans="3:6" s="14" customFormat="1" x14ac:dyDescent="0.2"/>
    <row r="1856" spans="3:6" s="14" customFormat="1" x14ac:dyDescent="0.2">
      <c r="C1856" s="13"/>
      <c r="D1856" s="13"/>
      <c r="E1856" s="13"/>
      <c r="F1856" s="13"/>
    </row>
  </sheetData>
  <mergeCells count="3">
    <mergeCell ref="B9:G9"/>
    <mergeCell ref="B10:G10"/>
    <mergeCell ref="B11:G11"/>
  </mergeCells>
  <phoneticPr fontId="2" type="noConversion"/>
  <printOptions horizontalCentered="1"/>
  <pageMargins left="0.39370078740157483" right="0.39370078740157483" top="1.6535433070866143" bottom="0.19685039370078741" header="0" footer="0"/>
  <pageSetup scale="75" orientation="portrait" r:id="rId1"/>
  <headerFooter alignWithMargins="0">
    <oddFooter>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theme="3" tint="0.39997558519241921"/>
  </sheetPr>
  <dimension ref="B3:H76"/>
  <sheetViews>
    <sheetView zoomScale="110" zoomScaleNormal="110" workbookViewId="0">
      <selection activeCell="E68" sqref="E68"/>
    </sheetView>
  </sheetViews>
  <sheetFormatPr baseColWidth="10" defaultRowHeight="14.25" x14ac:dyDescent="0.2"/>
  <cols>
    <col min="1" max="1" width="2.5703125" style="9" customWidth="1"/>
    <col min="2" max="2" width="67.5703125" style="9" customWidth="1"/>
    <col min="3" max="3" width="13.140625" style="10" hidden="1" customWidth="1"/>
    <col min="4" max="4" width="12.28515625" style="11" hidden="1" customWidth="1"/>
    <col min="5" max="5" width="17.7109375" style="11" customWidth="1"/>
    <col min="6" max="6" width="18.28515625" style="7" customWidth="1"/>
    <col min="7" max="7" width="3.140625" style="10" customWidth="1"/>
    <col min="8" max="16384" width="11.42578125" style="9"/>
  </cols>
  <sheetData>
    <row r="3" spans="2:6" ht="15" thickBot="1" x14ac:dyDescent="0.25"/>
    <row r="4" spans="2:6" ht="15" thickTop="1" x14ac:dyDescent="0.2">
      <c r="B4" s="209"/>
      <c r="C4" s="210"/>
      <c r="D4" s="211"/>
      <c r="E4" s="211"/>
      <c r="F4" s="212"/>
    </row>
    <row r="5" spans="2:6" x14ac:dyDescent="0.2">
      <c r="B5" s="213"/>
      <c r="C5" s="32"/>
      <c r="D5" s="33"/>
      <c r="E5" s="33"/>
      <c r="F5" s="214"/>
    </row>
    <row r="6" spans="2:6" x14ac:dyDescent="0.2">
      <c r="B6" s="213"/>
      <c r="C6" s="32"/>
      <c r="D6" s="33"/>
      <c r="E6" s="33"/>
      <c r="F6" s="214"/>
    </row>
    <row r="7" spans="2:6" x14ac:dyDescent="0.2">
      <c r="B7" s="213"/>
      <c r="C7" s="32"/>
      <c r="D7" s="33"/>
      <c r="E7" s="33"/>
      <c r="F7" s="215"/>
    </row>
    <row r="8" spans="2:6" x14ac:dyDescent="0.2">
      <c r="B8" s="216"/>
      <c r="C8" s="15"/>
      <c r="D8" s="15"/>
      <c r="E8" s="15"/>
      <c r="F8" s="217"/>
    </row>
    <row r="9" spans="2:6" x14ac:dyDescent="0.2">
      <c r="B9" s="390" t="s">
        <v>6</v>
      </c>
      <c r="C9" s="391"/>
      <c r="D9" s="391"/>
      <c r="E9" s="391"/>
      <c r="F9" s="392"/>
    </row>
    <row r="10" spans="2:6" x14ac:dyDescent="0.2">
      <c r="B10" s="390" t="s">
        <v>262</v>
      </c>
      <c r="C10" s="391"/>
      <c r="D10" s="391"/>
      <c r="E10" s="391"/>
      <c r="F10" s="392"/>
    </row>
    <row r="11" spans="2:6" x14ac:dyDescent="0.2">
      <c r="B11" s="390" t="s">
        <v>164</v>
      </c>
      <c r="C11" s="391"/>
      <c r="D11" s="391"/>
      <c r="E11" s="391"/>
      <c r="F11" s="392"/>
    </row>
    <row r="12" spans="2:6" ht="15" thickBot="1" x14ac:dyDescent="0.25">
      <c r="B12" s="218"/>
      <c r="C12" s="34"/>
      <c r="D12" s="35"/>
      <c r="E12" s="35"/>
      <c r="F12" s="219"/>
    </row>
    <row r="13" spans="2:6" x14ac:dyDescent="0.2">
      <c r="B13" s="220"/>
      <c r="C13" s="91"/>
      <c r="D13" s="92"/>
      <c r="E13" s="92"/>
      <c r="F13" s="221"/>
    </row>
    <row r="14" spans="2:6" x14ac:dyDescent="0.2">
      <c r="B14" s="271" t="s">
        <v>192</v>
      </c>
      <c r="C14" s="65"/>
      <c r="D14" s="93"/>
      <c r="E14" s="94"/>
      <c r="F14" s="223"/>
    </row>
    <row r="15" spans="2:6" x14ac:dyDescent="0.2">
      <c r="B15" s="222"/>
      <c r="C15" s="65"/>
      <c r="D15" s="93"/>
      <c r="E15" s="94"/>
      <c r="F15" s="223"/>
    </row>
    <row r="16" spans="2:6" x14ac:dyDescent="0.2">
      <c r="B16" s="272" t="s">
        <v>195</v>
      </c>
      <c r="C16" s="65"/>
      <c r="D16" s="93"/>
      <c r="E16" s="94"/>
      <c r="F16" s="223"/>
    </row>
    <row r="17" spans="2:7" x14ac:dyDescent="0.2">
      <c r="B17" s="273" t="s">
        <v>0</v>
      </c>
      <c r="C17" s="65"/>
      <c r="D17" s="93"/>
      <c r="E17" s="262" t="str">
        <f>+RESULTADOS!D14</f>
        <v>Noviembre</v>
      </c>
      <c r="F17" s="278" t="str">
        <f>+RESULTADOS!F14</f>
        <v>Acumulado</v>
      </c>
    </row>
    <row r="18" spans="2:7" x14ac:dyDescent="0.2">
      <c r="B18" s="224"/>
      <c r="C18" s="65"/>
      <c r="D18" s="93"/>
      <c r="E18" s="93"/>
      <c r="F18" s="223"/>
    </row>
    <row r="19" spans="2:7" ht="12.75" customHeight="1" x14ac:dyDescent="0.2">
      <c r="B19" s="225" t="s">
        <v>80</v>
      </c>
      <c r="C19" s="65"/>
      <c r="D19" s="93"/>
      <c r="E19" s="44">
        <f>+RESULTADOS!D42</f>
        <v>17332070.87999998</v>
      </c>
      <c r="F19" s="223">
        <f>+RESULTADOS!F42</f>
        <v>77982530.060000062</v>
      </c>
      <c r="G19" s="5"/>
    </row>
    <row r="20" spans="2:7" ht="12" customHeight="1" x14ac:dyDescent="0.2">
      <c r="B20" s="225"/>
      <c r="C20" s="65"/>
      <c r="D20" s="93"/>
      <c r="E20" s="255"/>
      <c r="F20" s="223"/>
      <c r="G20" s="5"/>
    </row>
    <row r="21" spans="2:7" ht="14.25" customHeight="1" x14ac:dyDescent="0.2">
      <c r="B21" s="203" t="s">
        <v>152</v>
      </c>
      <c r="C21" s="53"/>
      <c r="D21" s="94"/>
      <c r="E21" s="265">
        <v>-116116.83</v>
      </c>
      <c r="F21" s="226">
        <f>-290944.35+E21</f>
        <v>-407061.18</v>
      </c>
      <c r="G21" s="5"/>
    </row>
    <row r="22" spans="2:7" ht="14.25" customHeight="1" x14ac:dyDescent="0.2">
      <c r="B22" s="203" t="s">
        <v>106</v>
      </c>
      <c r="C22" s="53"/>
      <c r="D22" s="94"/>
      <c r="E22" s="265">
        <v>-366.5</v>
      </c>
      <c r="F22" s="226">
        <f>1233390.01+E22</f>
        <v>1233023.51</v>
      </c>
      <c r="G22" s="5"/>
    </row>
    <row r="23" spans="2:7" s="36" customFormat="1" x14ac:dyDescent="0.2">
      <c r="B23" s="203" t="s">
        <v>155</v>
      </c>
      <c r="C23" s="65"/>
      <c r="D23" s="93"/>
      <c r="E23" s="265">
        <v>247621.5</v>
      </c>
      <c r="F23" s="226">
        <f>+-6093276.74+E23</f>
        <v>-5845655.2400000002</v>
      </c>
      <c r="G23" s="5"/>
    </row>
    <row r="24" spans="2:7" s="36" customFormat="1" ht="13.5" customHeight="1" x14ac:dyDescent="0.2">
      <c r="B24" s="203" t="s">
        <v>78</v>
      </c>
      <c r="C24" s="65"/>
      <c r="D24" s="93"/>
      <c r="E24" s="265">
        <v>3596067.41</v>
      </c>
      <c r="F24" s="226">
        <f>636046.52+E24</f>
        <v>4232113.93</v>
      </c>
      <c r="G24" s="5"/>
    </row>
    <row r="25" spans="2:7" s="36" customFormat="1" ht="13.5" customHeight="1" x14ac:dyDescent="0.2">
      <c r="B25" s="203" t="s">
        <v>120</v>
      </c>
      <c r="C25" s="65"/>
      <c r="D25" s="93"/>
      <c r="E25" s="265">
        <v>229687.59</v>
      </c>
      <c r="F25" s="226">
        <f>-459375.28+E25</f>
        <v>-229687.69000000003</v>
      </c>
      <c r="G25" s="5"/>
    </row>
    <row r="26" spans="2:7" s="36" customFormat="1" x14ac:dyDescent="0.2">
      <c r="B26" s="203" t="s">
        <v>70</v>
      </c>
      <c r="C26" s="65"/>
      <c r="D26" s="93"/>
      <c r="E26" s="265">
        <v>11492511.99</v>
      </c>
      <c r="F26" s="226">
        <f>13273644.64+E26</f>
        <v>24766156.630000003</v>
      </c>
      <c r="G26" s="5"/>
    </row>
    <row r="27" spans="2:7" s="36" customFormat="1" x14ac:dyDescent="0.2">
      <c r="B27" s="203" t="s">
        <v>105</v>
      </c>
      <c r="C27" s="65"/>
      <c r="D27" s="93"/>
      <c r="E27" s="265">
        <v>22374611.170000002</v>
      </c>
      <c r="F27" s="226">
        <f>20687348.47+E27</f>
        <v>43061959.640000001</v>
      </c>
      <c r="G27" s="5"/>
    </row>
    <row r="28" spans="2:7" s="36" customFormat="1" x14ac:dyDescent="0.2">
      <c r="B28" s="203" t="s">
        <v>79</v>
      </c>
      <c r="C28" s="65"/>
      <c r="D28" s="93"/>
      <c r="E28" s="265">
        <v>18539466.43</v>
      </c>
      <c r="F28" s="226">
        <f>73390617.37+E28</f>
        <v>91930083.800000012</v>
      </c>
      <c r="G28" s="5"/>
    </row>
    <row r="29" spans="2:7" s="36" customFormat="1" hidden="1" x14ac:dyDescent="0.2">
      <c r="B29" s="203" t="s">
        <v>161</v>
      </c>
      <c r="C29" s="65"/>
      <c r="D29" s="93"/>
      <c r="E29" s="265"/>
      <c r="F29" s="226">
        <v>0</v>
      </c>
      <c r="G29" s="5"/>
    </row>
    <row r="30" spans="2:7" s="36" customFormat="1" x14ac:dyDescent="0.2">
      <c r="B30" s="203" t="s">
        <v>100</v>
      </c>
      <c r="C30" s="65"/>
      <c r="D30" s="93"/>
      <c r="E30" s="265">
        <v>2547513.7800000003</v>
      </c>
      <c r="F30" s="226">
        <f>40096230.42+E30</f>
        <v>42643744.200000003</v>
      </c>
      <c r="G30" s="5"/>
    </row>
    <row r="31" spans="2:7" s="36" customFormat="1" x14ac:dyDescent="0.2">
      <c r="B31" s="203" t="s">
        <v>239</v>
      </c>
      <c r="C31" s="65"/>
      <c r="D31" s="93"/>
      <c r="E31" s="265">
        <v>-181713515.22</v>
      </c>
      <c r="F31" s="226">
        <f>216423312.48+E31</f>
        <v>34709797.25999999</v>
      </c>
      <c r="G31" s="5"/>
    </row>
    <row r="32" spans="2:7" s="36" customFormat="1" ht="15" thickBot="1" x14ac:dyDescent="0.25">
      <c r="B32" s="275"/>
      <c r="C32" s="83"/>
      <c r="D32" s="276"/>
      <c r="E32" s="333"/>
      <c r="F32" s="277"/>
      <c r="G32" s="26"/>
    </row>
    <row r="33" spans="2:7" ht="16.5" customHeight="1" thickTop="1" thickBot="1" x14ac:dyDescent="0.25">
      <c r="B33" s="274" t="s">
        <v>193</v>
      </c>
      <c r="C33" s="95"/>
      <c r="D33" s="96" t="e">
        <f>+#REF!</f>
        <v>#REF!</v>
      </c>
      <c r="E33" s="381">
        <f>SUM(E19:E32)</f>
        <v>-105470447.80000001</v>
      </c>
      <c r="F33" s="234">
        <f>SUM(F19:F32)</f>
        <v>314077004.92000008</v>
      </c>
      <c r="G33" s="5"/>
    </row>
    <row r="34" spans="2:7" ht="14.25" customHeight="1" x14ac:dyDescent="0.2">
      <c r="B34" s="230"/>
      <c r="C34" s="91"/>
      <c r="D34" s="92"/>
      <c r="E34" s="382"/>
      <c r="F34" s="221"/>
      <c r="G34" s="5"/>
    </row>
    <row r="35" spans="2:7" x14ac:dyDescent="0.2">
      <c r="B35" s="222" t="s">
        <v>209</v>
      </c>
      <c r="C35" s="65"/>
      <c r="D35" s="93"/>
      <c r="E35" s="383"/>
      <c r="F35" s="223"/>
      <c r="G35" s="5"/>
    </row>
    <row r="36" spans="2:7" x14ac:dyDescent="0.2">
      <c r="B36" s="231"/>
      <c r="C36" s="65"/>
      <c r="D36" s="93"/>
      <c r="E36" s="261"/>
      <c r="F36" s="232"/>
      <c r="G36" s="5"/>
    </row>
    <row r="37" spans="2:7" x14ac:dyDescent="0.2">
      <c r="B37" s="233" t="s">
        <v>196</v>
      </c>
      <c r="C37" s="65"/>
      <c r="D37" s="93"/>
      <c r="E37" s="253">
        <v>3567375.7300000004</v>
      </c>
      <c r="F37" s="227">
        <f>-75630366.75+E37</f>
        <v>-72062991.019999996</v>
      </c>
      <c r="G37" s="5">
        <v>54483800.640000001</v>
      </c>
    </row>
    <row r="38" spans="2:7" ht="12.75" customHeight="1" x14ac:dyDescent="0.2">
      <c r="B38" s="233" t="s">
        <v>81</v>
      </c>
      <c r="C38" s="53"/>
      <c r="D38" s="94"/>
      <c r="E38" s="253">
        <v>-11086896.08</v>
      </c>
      <c r="F38" s="227">
        <f>-41908090.36+E38</f>
        <v>-52994986.439999998</v>
      </c>
      <c r="G38" s="5"/>
    </row>
    <row r="39" spans="2:7" x14ac:dyDescent="0.2">
      <c r="B39" s="233" t="s">
        <v>82</v>
      </c>
      <c r="C39" s="53"/>
      <c r="D39" s="94"/>
      <c r="E39" s="253">
        <v>-257455.35000000006</v>
      </c>
      <c r="F39" s="227">
        <f>-2664399.12+E39</f>
        <v>-2921854.47</v>
      </c>
      <c r="G39" s="5"/>
    </row>
    <row r="40" spans="2:7" hidden="1" x14ac:dyDescent="0.2">
      <c r="B40" s="233" t="s">
        <v>83</v>
      </c>
      <c r="C40" s="53"/>
      <c r="D40" s="94"/>
      <c r="E40" s="253">
        <v>0</v>
      </c>
      <c r="F40" s="227">
        <v>0</v>
      </c>
      <c r="G40" s="5"/>
    </row>
    <row r="41" spans="2:7" ht="12.75" customHeight="1" x14ac:dyDescent="0.2">
      <c r="B41" s="233" t="s">
        <v>91</v>
      </c>
      <c r="C41" s="53"/>
      <c r="D41" s="94"/>
      <c r="E41" s="253">
        <v>48623.159999999974</v>
      </c>
      <c r="F41" s="227">
        <f>2799049.39+E41</f>
        <v>2847672.5500000003</v>
      </c>
      <c r="G41" s="5"/>
    </row>
    <row r="42" spans="2:7" ht="12.75" customHeight="1" x14ac:dyDescent="0.2">
      <c r="B42" s="233" t="s">
        <v>210</v>
      </c>
      <c r="C42" s="53"/>
      <c r="D42" s="94"/>
      <c r="E42" s="384">
        <v>21498.63</v>
      </c>
      <c r="F42" s="227">
        <f>214976.3+E42</f>
        <v>236474.93</v>
      </c>
      <c r="G42" s="5"/>
    </row>
    <row r="43" spans="2:7" ht="15" thickBot="1" x14ac:dyDescent="0.25">
      <c r="B43" s="228"/>
      <c r="C43" s="95"/>
      <c r="D43" s="96"/>
      <c r="E43" s="254"/>
      <c r="F43" s="234"/>
      <c r="G43" s="5"/>
    </row>
    <row r="44" spans="2:7" ht="15.75" customHeight="1" thickBot="1" x14ac:dyDescent="0.25">
      <c r="B44" s="235" t="s">
        <v>211</v>
      </c>
      <c r="C44" s="97"/>
      <c r="D44" s="98" t="e">
        <f>+#REF!</f>
        <v>#REF!</v>
      </c>
      <c r="E44" s="107">
        <f>SUM(E37:E43)</f>
        <v>-7706853.9099999992</v>
      </c>
      <c r="F44" s="229">
        <f>SUM(F37:F43)</f>
        <v>-124895684.44999999</v>
      </c>
      <c r="G44" s="5"/>
    </row>
    <row r="45" spans="2:7" ht="15.75" customHeight="1" x14ac:dyDescent="0.2">
      <c r="B45" s="250"/>
      <c r="C45" s="91"/>
      <c r="D45" s="92"/>
      <c r="E45" s="251"/>
      <c r="F45" s="221"/>
      <c r="G45" s="5"/>
    </row>
    <row r="46" spans="2:7" hidden="1" x14ac:dyDescent="0.2">
      <c r="B46" s="231"/>
      <c r="C46" s="65"/>
      <c r="D46" s="93"/>
      <c r="E46" s="93"/>
      <c r="F46" s="223"/>
      <c r="G46" s="5"/>
    </row>
    <row r="47" spans="2:7" x14ac:dyDescent="0.2">
      <c r="B47" s="271" t="s">
        <v>7</v>
      </c>
      <c r="C47" s="65"/>
      <c r="D47" s="93"/>
      <c r="E47" s="93"/>
      <c r="F47" s="223"/>
      <c r="G47" s="5"/>
    </row>
    <row r="48" spans="2:7" x14ac:dyDescent="0.2">
      <c r="B48" s="231"/>
      <c r="C48" s="65"/>
      <c r="D48" s="93"/>
      <c r="E48" s="93"/>
      <c r="F48" s="223"/>
      <c r="G48" s="5"/>
    </row>
    <row r="49" spans="2:8" ht="12.75" hidden="1" customHeight="1" x14ac:dyDescent="0.2">
      <c r="B49" s="203" t="s">
        <v>92</v>
      </c>
      <c r="C49" s="65"/>
      <c r="D49" s="93"/>
      <c r="E49" s="47">
        <v>0</v>
      </c>
      <c r="F49" s="232">
        <v>0</v>
      </c>
      <c r="G49" s="5"/>
      <c r="H49" s="10"/>
    </row>
    <row r="50" spans="2:8" ht="12.75" hidden="1" customHeight="1" x14ac:dyDescent="0.2">
      <c r="B50" s="203" t="s">
        <v>38</v>
      </c>
      <c r="C50" s="65"/>
      <c r="D50" s="93"/>
      <c r="E50" s="269">
        <v>0</v>
      </c>
      <c r="F50" s="232">
        <v>0</v>
      </c>
      <c r="G50" s="5"/>
      <c r="H50" s="10"/>
    </row>
    <row r="51" spans="2:8" ht="12.75" hidden="1" customHeight="1" x14ac:dyDescent="0.2">
      <c r="B51" s="203" t="s">
        <v>101</v>
      </c>
      <c r="C51" s="65"/>
      <c r="D51" s="93"/>
      <c r="E51" s="63">
        <v>0</v>
      </c>
      <c r="F51" s="232">
        <v>0</v>
      </c>
      <c r="G51" s="5"/>
      <c r="H51" s="10"/>
    </row>
    <row r="52" spans="2:8" hidden="1" x14ac:dyDescent="0.2">
      <c r="B52" s="203" t="s">
        <v>128</v>
      </c>
      <c r="C52" s="65"/>
      <c r="D52" s="93"/>
      <c r="E52" s="63">
        <v>0</v>
      </c>
      <c r="F52" s="232">
        <v>0</v>
      </c>
      <c r="G52" s="5"/>
      <c r="H52" s="10"/>
    </row>
    <row r="53" spans="2:8" hidden="1" x14ac:dyDescent="0.2">
      <c r="B53" s="203" t="s">
        <v>121</v>
      </c>
      <c r="C53" s="65"/>
      <c r="D53" s="93"/>
      <c r="E53" s="63">
        <v>0</v>
      </c>
      <c r="F53" s="232">
        <v>0</v>
      </c>
      <c r="G53" s="5"/>
      <c r="H53" s="10"/>
    </row>
    <row r="54" spans="2:8" x14ac:dyDescent="0.2">
      <c r="B54" s="203" t="s">
        <v>95</v>
      </c>
      <c r="C54" s="65"/>
      <c r="D54" s="93"/>
      <c r="E54" s="63">
        <v>0</v>
      </c>
      <c r="F54" s="232">
        <v>-2887769.07</v>
      </c>
      <c r="G54" s="5"/>
      <c r="H54" s="10"/>
    </row>
    <row r="55" spans="2:8" ht="15" thickBot="1" x14ac:dyDescent="0.25">
      <c r="B55" s="228"/>
      <c r="C55" s="95"/>
      <c r="D55" s="96"/>
      <c r="E55" s="96"/>
      <c r="F55" s="234"/>
      <c r="G55" s="5"/>
      <c r="H55" s="10"/>
    </row>
    <row r="56" spans="2:8" ht="15.75" customHeight="1" thickBot="1" x14ac:dyDescent="0.25">
      <c r="B56" s="270" t="s">
        <v>8</v>
      </c>
      <c r="C56" s="99"/>
      <c r="D56" s="100" t="e">
        <f>+#REF!</f>
        <v>#REF!</v>
      </c>
      <c r="E56" s="107">
        <f>SUM(E49:E55)</f>
        <v>0</v>
      </c>
      <c r="F56" s="229">
        <f>SUM(F49:F55)</f>
        <v>-2887769.07</v>
      </c>
      <c r="G56" s="5"/>
      <c r="H56" s="10"/>
    </row>
    <row r="57" spans="2:8" x14ac:dyDescent="0.2">
      <c r="B57" s="230"/>
      <c r="C57" s="91"/>
      <c r="D57" s="92"/>
      <c r="E57" s="92"/>
      <c r="F57" s="221"/>
      <c r="G57" s="5"/>
      <c r="H57" s="10"/>
    </row>
    <row r="58" spans="2:8" x14ac:dyDescent="0.2">
      <c r="B58" s="231"/>
      <c r="C58" s="65"/>
      <c r="D58" s="93"/>
      <c r="E58" s="93"/>
      <c r="F58" s="223"/>
      <c r="G58" s="5"/>
      <c r="H58" s="10"/>
    </row>
    <row r="59" spans="2:8" x14ac:dyDescent="0.2">
      <c r="B59" s="233" t="s">
        <v>26</v>
      </c>
      <c r="C59" s="53"/>
      <c r="D59" s="94"/>
      <c r="E59" s="89">
        <f>+E44+E33+E56+1</f>
        <v>-113177300.71000001</v>
      </c>
      <c r="F59" s="236">
        <f>299526630.11+E59</f>
        <v>186349329.40000001</v>
      </c>
      <c r="H59" s="10"/>
    </row>
    <row r="60" spans="2:8" x14ac:dyDescent="0.2">
      <c r="B60" s="233" t="s">
        <v>93</v>
      </c>
      <c r="C60" s="53"/>
      <c r="D60" s="94"/>
      <c r="E60" s="47">
        <v>598026810.17000008</v>
      </c>
      <c r="F60" s="232">
        <v>298500180.06</v>
      </c>
      <c r="H60" s="10"/>
    </row>
    <row r="61" spans="2:8" ht="15" thickBot="1" x14ac:dyDescent="0.25">
      <c r="B61" s="228"/>
      <c r="C61" s="95"/>
      <c r="D61" s="96"/>
      <c r="E61" s="96" t="s">
        <v>69</v>
      </c>
      <c r="F61" s="281"/>
      <c r="H61" s="10"/>
    </row>
    <row r="62" spans="2:8" ht="18" customHeight="1" thickBot="1" x14ac:dyDescent="0.25">
      <c r="B62" s="244" t="s">
        <v>194</v>
      </c>
      <c r="C62" s="237"/>
      <c r="D62" s="238" t="e">
        <f>+#REF!+#REF!</f>
        <v>#REF!</v>
      </c>
      <c r="E62" s="239">
        <f>SUM(E59:E61)</f>
        <v>484849509.46000004</v>
      </c>
      <c r="F62" s="240">
        <f>SUM(F59:F61)</f>
        <v>484849509.46000004</v>
      </c>
      <c r="H62" s="10"/>
    </row>
    <row r="63" spans="2:8" ht="15" thickTop="1" x14ac:dyDescent="0.2">
      <c r="B63" s="39"/>
      <c r="C63" s="52"/>
      <c r="D63" s="102"/>
      <c r="E63" s="102"/>
      <c r="F63" s="103"/>
      <c r="H63" s="10"/>
    </row>
    <row r="64" spans="2:8" x14ac:dyDescent="0.2">
      <c r="H64" s="10"/>
    </row>
    <row r="65" spans="4:8" ht="13.5" customHeight="1" x14ac:dyDescent="0.2">
      <c r="H65" s="10"/>
    </row>
    <row r="66" spans="4:8" ht="14.25" customHeight="1" x14ac:dyDescent="0.2">
      <c r="H66" s="10"/>
    </row>
    <row r="67" spans="4:8" ht="13.9" customHeight="1" x14ac:dyDescent="0.2">
      <c r="H67" s="10"/>
    </row>
    <row r="68" spans="4:8" x14ac:dyDescent="0.2">
      <c r="H68" s="10"/>
    </row>
    <row r="69" spans="4:8" x14ac:dyDescent="0.2">
      <c r="H69" s="10"/>
    </row>
    <row r="70" spans="4:8" x14ac:dyDescent="0.2">
      <c r="D70" s="12"/>
      <c r="E70" s="12"/>
      <c r="H70" s="10"/>
    </row>
    <row r="71" spans="4:8" x14ac:dyDescent="0.2">
      <c r="H71" s="10"/>
    </row>
    <row r="72" spans="4:8" x14ac:dyDescent="0.2">
      <c r="H72" s="10"/>
    </row>
    <row r="73" spans="4:8" x14ac:dyDescent="0.2">
      <c r="H73" s="10"/>
    </row>
    <row r="74" spans="4:8" x14ac:dyDescent="0.2">
      <c r="H74" s="10"/>
    </row>
    <row r="75" spans="4:8" x14ac:dyDescent="0.2">
      <c r="H75" s="10"/>
    </row>
    <row r="76" spans="4:8" x14ac:dyDescent="0.2">
      <c r="H76" s="10"/>
    </row>
  </sheetData>
  <mergeCells count="3">
    <mergeCell ref="B9:F9"/>
    <mergeCell ref="B10:F10"/>
    <mergeCell ref="B11:F11"/>
  </mergeCells>
  <phoneticPr fontId="2" type="noConversion"/>
  <printOptions horizontalCentered="1"/>
  <pageMargins left="0.59055118110236227" right="0.78740157480314965" top="1.4960629921259843" bottom="0.59055118110236227" header="0" footer="0"/>
  <pageSetup paperSize="9" scale="74" orientation="portrait" r:id="rId1"/>
  <headerFooter alignWithMargins="0">
    <oddFooter>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7</vt:i4>
      </vt:variant>
    </vt:vector>
  </HeadingPairs>
  <TitlesOfParts>
    <vt:vector size="12" baseType="lpstr">
      <vt:lpstr>NOTAS   1</vt:lpstr>
      <vt:lpstr>SITUACION </vt:lpstr>
      <vt:lpstr>NOTAS   </vt:lpstr>
      <vt:lpstr>RESULTADOS</vt:lpstr>
      <vt:lpstr>CASH F</vt:lpstr>
      <vt:lpstr>'CASH F'!Área_de_impresión</vt:lpstr>
      <vt:lpstr>'NOTAS   '!Área_de_impresión</vt:lpstr>
      <vt:lpstr>'NOTAS   1'!Área_de_impresión</vt:lpstr>
      <vt:lpstr>RESULTADOS!Área_de_impresión</vt:lpstr>
      <vt:lpstr>'SITUACION '!Área_de_impresión</vt:lpstr>
      <vt:lpstr>'NOTAS   '!Títulos_a_imprimir</vt:lpstr>
      <vt:lpstr>'NOTAS   1'!Títulos_a_imprimir</vt:lpstr>
    </vt:vector>
  </TitlesOfParts>
  <Company>ssrl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d.corletto</dc:creator>
  <cp:lastModifiedBy>Victoria Cruz</cp:lastModifiedBy>
  <cp:lastPrinted>2023-12-18T16:55:08Z</cp:lastPrinted>
  <dcterms:created xsi:type="dcterms:W3CDTF">2005-02-18T21:21:25Z</dcterms:created>
  <dcterms:modified xsi:type="dcterms:W3CDTF">2023-12-18T21:25:11Z</dcterms:modified>
</cp:coreProperties>
</file>