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650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E45" i="31" l="1"/>
  <c r="F61" i="31" l="1"/>
  <c r="F43" i="31"/>
  <c r="F42" i="31"/>
  <c r="F41" i="31"/>
  <c r="F40" i="31"/>
  <c r="F39" i="31"/>
  <c r="F32" i="31"/>
  <c r="F31" i="31"/>
  <c r="F29" i="31"/>
  <c r="F28" i="31"/>
  <c r="F27" i="31"/>
  <c r="F26" i="31"/>
  <c r="F24" i="31"/>
  <c r="F22" i="31"/>
  <c r="F21" i="31"/>
  <c r="F25" i="31"/>
  <c r="F33" i="11"/>
  <c r="F32" i="11"/>
  <c r="F31" i="11"/>
  <c r="F30" i="11"/>
  <c r="F29" i="11"/>
  <c r="F24" i="11"/>
  <c r="F22" i="11"/>
  <c r="F21" i="11"/>
  <c r="F20" i="11"/>
  <c r="G79" i="23"/>
  <c r="F45" i="31" l="1"/>
  <c r="G74" i="23" l="1"/>
  <c r="H28" i="23" l="1"/>
  <c r="E63" i="31" l="1"/>
  <c r="H38" i="10"/>
  <c r="G73" i="23" l="1"/>
  <c r="F52" i="10" l="1"/>
  <c r="G80" i="23" l="1"/>
  <c r="H36" i="23" l="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F34" i="11"/>
  <c r="D34" i="11"/>
  <c r="F25" i="11"/>
  <c r="D25" i="11"/>
  <c r="F18" i="11"/>
  <c r="F17" i="11"/>
  <c r="I150" i="23"/>
  <c r="H146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G78" i="23"/>
  <c r="I78" i="23" s="1"/>
  <c r="H76" i="23"/>
  <c r="H81" i="23" s="1"/>
  <c r="F27" i="10" s="1"/>
  <c r="I72" i="23"/>
  <c r="G72" i="23"/>
  <c r="I70" i="23"/>
  <c r="I67" i="23"/>
  <c r="H57" i="23"/>
  <c r="F19" i="10" s="1"/>
  <c r="H50" i="23"/>
  <c r="H42" i="23"/>
  <c r="H22" i="23"/>
  <c r="F14" i="10" s="1"/>
  <c r="C9" i="23"/>
  <c r="H52" i="10"/>
  <c r="J47" i="10"/>
  <c r="J54" i="10" s="1"/>
  <c r="H44" i="10"/>
  <c r="F41" i="10"/>
  <c r="F44" i="10" s="1"/>
  <c r="J30" i="10"/>
  <c r="H29" i="10"/>
  <c r="H23" i="10"/>
  <c r="J22" i="10"/>
  <c r="J31" i="10" s="1"/>
  <c r="I81" i="23" l="1"/>
  <c r="G81" i="23"/>
  <c r="F26" i="10" s="1"/>
  <c r="F29" i="10" s="1"/>
  <c r="H31" i="10"/>
  <c r="F38" i="10"/>
  <c r="F46" i="10" s="1"/>
  <c r="F42" i="11"/>
  <c r="F40" i="11"/>
  <c r="D40" i="11"/>
  <c r="D42" i="11" s="1"/>
  <c r="H46" i="10"/>
  <c r="H44" i="23"/>
  <c r="F15" i="10" s="1"/>
  <c r="F23" i="10" s="1"/>
  <c r="H30" i="23"/>
  <c r="F31" i="10" l="1"/>
  <c r="H54" i="10"/>
  <c r="F54" i="10"/>
  <c r="F19" i="31"/>
  <c r="F34" i="31" s="1"/>
  <c r="E19" i="31" l="1"/>
  <c r="E34" i="31" s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<sst xmlns="http://schemas.openxmlformats.org/spreadsheetml/2006/main" count="298" uniqueCount="280">
  <si>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</si>
  <si>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</si>
  <si>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</si>
  <si>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</si>
  <si>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</si>
  <si>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</si>
  <si>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</si>
  <si>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</si>
  <si>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</si>
  <si>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</si>
  <si>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</si>
  <si>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</si>
  <si>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</si>
  <si>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</si>
  <si>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</si>
  <si>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</si>
  <si>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</si>
  <si>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</si>
  <si>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</si>
  <si>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</si>
  <si>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</si>
  <si>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</si>
  <si>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</si>
  <si>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</si>
  <si>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</si>
  <si>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</si>
  <si>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</si>
  <si>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</si>
  <si>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</si>
  <si>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</si>
  <si>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</si>
  <si>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</si>
  <si>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</si>
  <si>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</si>
  <si>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</si>
  <si>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</si>
  <si>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</si>
  <si>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</si>
  <si>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</si>
  <si>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</si>
  <si>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</si>
  <si>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</si>
  <si>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</si>
  <si>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</si>
  <si>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</si>
  <si>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</si>
  <si>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</si>
  <si>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</si>
  <si>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</si>
  <si>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</si>
  <si>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</si>
  <si>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</si>
  <si>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</si>
  <si>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</si>
  <si>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</si>
  <si>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</si>
  <si>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</si>
  <si>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</si>
  <si>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</si>
  <si>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</si>
  <si>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</si>
  <si>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</si>
  <si>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</si>
  <si>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</si>
  <si>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</si>
  <si>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</si>
  <si>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</si>
  <si>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</si>
  <si>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</si>
  <si>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</si>
  <si>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</si>
  <si>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</si>
  <si>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</si>
  <si>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</si>
  <si>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</si>
  <si>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</si>
  <si>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</si>
  <si>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</si>
  <si>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</si>
  <si>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</si>
  <si>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</si>
  <si>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</si>
  <si>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</si>
  <si>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</si>
  <si>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</si>
  <si>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</si>
  <si>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</si>
  <si>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</si>
  <si>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</si>
  <si>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</si>
  <si>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</si>
  <si>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</si>
  <si>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</si>
  <si>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</si>
  <si>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</si>
  <si>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</si>
  <si>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</si>
  <si>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</si>
  <si>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</si>
  <si>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</si>
  <si>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</si>
  <si>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</si>
  <si>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</si>
  <si>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</si>
  <si>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</si>
  <si>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</si>
  <si>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</si>
  <si>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</si>
  <si>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</si>
  <si>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</si>
  <si>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</si>
  <si>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</si>
  <si>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</si>
  <si>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</si>
  <si>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</si>
  <si>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</si>
  <si>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</si>
  <si>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</si>
  <si>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</si>
  <si>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</si>
  <si>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</si>
  <si>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</si>
  <si>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</si>
  <si>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</si>
  <si>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</si>
  <si>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</si>
  <si>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</si>
  <si>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</si>
  <si>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</si>
  <si>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</si>
  <si>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</si>
  <si>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</si>
  <si>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</si>
  <si>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</si>
  <si>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</si>
  <si>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</si>
  <si>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</si>
  <si>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</si>
  <si>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</si>
  <si>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</si>
  <si>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</si>
  <si>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</si>
  <si>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</si>
  <si>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</si>
  <si>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</si>
  <si>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</si>
  <si>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</si>
  <si>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</si>
  <si>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</si>
  <si>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</si>
  <si>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</si>
  <si>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</si>
  <si>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</si>
  <si>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</si>
  <si>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</si>
  <si>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</si>
  <si>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</si>
  <si>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</si>
  <si>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</si>
  <si>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</si>
  <si>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</si>
  <si>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</si>
  <si>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</si>
  <si>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</si>
  <si>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</si>
  <si>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</si>
  <si>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</si>
  <si>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</si>
  <si>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</si>
  <si>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</si>
  <si>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</si>
  <si>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</si>
  <si>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</si>
  <si>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</si>
  <si>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</si>
  <si>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</si>
  <si>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</si>
  <si>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</si>
  <si>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</si>
  <si>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</si>
  <si>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</si>
  <si>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</si>
  <si>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</si>
  <si>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</si>
  <si>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</si>
  <si>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</si>
  <si>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</si>
  <si>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</si>
  <si>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</si>
  <si>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</si>
  <si>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</si>
  <si>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</si>
  <si>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</si>
  <si>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</si>
  <si>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</si>
  <si>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</si>
  <si>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</si>
  <si>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</si>
  <si>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</si>
  <si>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</si>
  <si>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</si>
  <si>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</si>
  <si>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</si>
  <si>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</si>
  <si>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</si>
  <si>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</si>
  <si>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</si>
  <si>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</si>
  <si>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</si>
  <si>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</si>
  <si>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</si>
  <si>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</si>
  <si>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</si>
  <si>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</si>
  <si>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</si>
  <si>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</si>
  <si>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</si>
  <si>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</si>
  <si>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</si>
  <si>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</si>
  <si>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</si>
  <si>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</si>
  <si>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</si>
  <si>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</si>
  <si>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</si>
  <si>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</si>
  <si>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</si>
  <si>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</si>
  <si>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</si>
  <si>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</si>
  <si>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</si>
  <si>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</si>
  <si>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</si>
  <si>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</si>
  <si>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</si>
  <si>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</si>
  <si>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</si>
  <si>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</si>
  <si>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</si>
  <si>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</si>
  <si>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</si>
  <si>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</si>
  <si>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</si>
  <si>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</si>
  <si>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</si>
  <si>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</si>
  <si>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</si>
  <si>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</si>
  <si>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</si>
  <si>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</si>
  <si>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</si>
  <si>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</si>
  <si>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</si>
  <si>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</si>
  <si>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</si>
  <si>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</si>
  <si>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</si>
  <si>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</si>
  <si>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</si>
  <si>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</si>
  <si>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</si>
  <si>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</si>
  <si>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</si>
  <si>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</si>
  <si>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</si>
  <si>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</si>
  <si>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</si>
  <si>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</si>
  <si>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</si>
  <si>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</si>
  <si>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Dr. Pedro Luis Castellanos</t>
  </si>
  <si>
    <t>Al 28 DE FEBRERO 2021</t>
  </si>
  <si>
    <t>AL 28 FEBRERO 2021</t>
  </si>
  <si>
    <t>DEL 01 DE ENERO AL 28 DE FEBRERO 2021</t>
  </si>
  <si>
    <t>Febrero</t>
  </si>
  <si>
    <t>Al 28 de febrero 2021, ésta cuenta se desglosa como sigue:</t>
  </si>
  <si>
    <t>Las cuentas por pagar proveedores al 28 de febrero del 2021 de la SISALRIL.</t>
  </si>
  <si>
    <t>La cuenta Obligaciones por pagar al 28 de febrero 2021 de la SISALRIL, se desglosan de la siguiente manera:</t>
  </si>
  <si>
    <t>La cuenta Retenciones y Contribuciones por pagar al 28 de febrero del 2021, se desglosan de la siguiente manera:</t>
  </si>
  <si>
    <t>Estos recursos están formados por dos partidas, las cuales una de ella representada por un valor ascendente por RD$257,156,189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</si>
</sst>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_([$€-2]* #,##0.00_);_([$€-2]* \(#,##0.00\);_([$€-2]* &quot;-&quot;??_)"/>
    <numFmt numFmtId="170" formatCode="#,##0.00_ ;\-#,##0.00\ "/>
  </numFmts>
  <fonts count="6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4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69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</cellStyleXfs>
  <cellXfs count="391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165" fontId="10" fillId="0" borderId="0" xfId="35" applyFont="1" applyFill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165" fontId="46" fillId="25" borderId="0" xfId="35" applyFont="1" applyFill="1" applyBorder="1"/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0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Normal="100" zoomScaleSheetLayoutView="75" workbookViewId="0">
      <selection activeCell="T17" sqref="T17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7.28515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03125" style="12" customWidth="1"/>
    <col min="8" max="8" width="26.140625" style="12" customWidth="1"/>
    <col min="9" max="9" width="21.140625" style="12" customWidth="1"/>
    <col min="10" max="10" width="3.7109375" style="12" customWidth="1"/>
    <col min="11" max="11" width="4" style="10" customWidth="1"/>
    <col min="12" max="16384" width="11.42578125" style="12"/>
  </cols>
  <sheetData>
    <row r="1" spans="2:11" ht="15" thickBot="1" x14ac:dyDescent="0.25"/>
    <row r="2" spans="2:1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1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1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1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11" x14ac:dyDescent="0.2">
      <c r="B6" s="27"/>
      <c r="C6" s="375"/>
      <c r="D6" s="375"/>
      <c r="E6" s="375"/>
      <c r="F6" s="375"/>
      <c r="G6" s="375"/>
      <c r="H6" s="375"/>
      <c r="I6" s="375"/>
      <c r="J6" s="376"/>
      <c r="K6" s="26"/>
    </row>
    <row r="7" spans="2:11" x14ac:dyDescent="0.2">
      <c r="B7" s="27"/>
      <c r="C7" s="375" t="s">
        <v>13</v>
      </c>
      <c r="D7" s="375"/>
      <c r="E7" s="375"/>
      <c r="F7" s="375"/>
      <c r="G7" s="375"/>
      <c r="H7" s="375"/>
      <c r="I7" s="375"/>
      <c r="J7" s="376"/>
      <c r="K7" s="26"/>
    </row>
    <row r="8" spans="2:11" x14ac:dyDescent="0.2">
      <c r="B8" s="27"/>
      <c r="C8" s="375" t="s">
        <v>271</v>
      </c>
      <c r="D8" s="375"/>
      <c r="E8" s="375"/>
      <c r="F8" s="375"/>
      <c r="G8" s="375"/>
      <c r="H8" s="375"/>
      <c r="I8" s="375"/>
      <c r="J8" s="376"/>
      <c r="K8" s="26"/>
    </row>
    <row r="9" spans="2:11" x14ac:dyDescent="0.2">
      <c r="B9" s="27"/>
      <c r="C9" s="375"/>
      <c r="D9" s="375"/>
      <c r="E9" s="375"/>
      <c r="F9" s="375"/>
      <c r="G9" s="375"/>
      <c r="H9" s="375"/>
      <c r="I9" s="375"/>
      <c r="J9" s="376"/>
      <c r="K9" s="26"/>
    </row>
    <row r="10" spans="2:11" ht="15" thickBot="1" x14ac:dyDescent="0.25">
      <c r="B10" s="30"/>
      <c r="C10" s="31"/>
      <c r="D10" s="31"/>
      <c r="E10" s="31"/>
      <c r="F10" s="31"/>
      <c r="G10" s="31"/>
      <c r="H10" s="31"/>
      <c r="I10" s="31"/>
      <c r="J10" s="32"/>
      <c r="K10" s="26"/>
    </row>
    <row r="11" spans="2:11" x14ac:dyDescent="0.2">
      <c r="B11" s="65"/>
      <c r="C11" s="66"/>
      <c r="D11" s="67"/>
      <c r="E11" s="67"/>
      <c r="F11" s="67"/>
      <c r="G11" s="67"/>
      <c r="H11" s="67"/>
      <c r="I11" s="67"/>
      <c r="J11" s="68"/>
      <c r="K11" s="26"/>
    </row>
    <row r="12" spans="2:11" x14ac:dyDescent="0.2">
      <c r="B12" s="69"/>
      <c r="C12" s="75"/>
      <c r="D12" s="73"/>
      <c r="E12" s="73"/>
      <c r="F12" s="73"/>
      <c r="G12" s="73"/>
      <c r="H12" s="73"/>
      <c r="I12" s="73"/>
      <c r="J12" s="74"/>
      <c r="K12" s="26"/>
    </row>
    <row r="13" spans="2:11" ht="15" x14ac:dyDescent="0.2">
      <c r="B13" s="69"/>
      <c r="C13" s="210" t="s">
        <v>115</v>
      </c>
      <c r="D13" s="183" t="s">
        <v>243</v>
      </c>
      <c r="E13" s="183"/>
      <c r="F13" s="183"/>
      <c r="G13" s="184"/>
      <c r="H13" s="184"/>
      <c r="I13" s="184"/>
      <c r="J13" s="74"/>
      <c r="K13" s="26"/>
    </row>
    <row r="14" spans="2:11" ht="15" x14ac:dyDescent="0.2">
      <c r="B14" s="69"/>
      <c r="C14" s="185"/>
      <c r="D14" s="184"/>
      <c r="E14" s="184"/>
      <c r="F14" s="184"/>
      <c r="G14" s="184"/>
      <c r="H14" s="184"/>
      <c r="I14" s="184"/>
      <c r="J14" s="74"/>
      <c r="K14" s="26"/>
    </row>
    <row r="15" spans="2:11" ht="15" x14ac:dyDescent="0.2">
      <c r="B15" s="69"/>
      <c r="C15" s="185"/>
      <c r="D15" s="184" t="s">
        <v>231</v>
      </c>
      <c r="E15" s="184"/>
      <c r="F15" s="184"/>
      <c r="G15" s="184"/>
      <c r="H15" s="184"/>
      <c r="I15" s="184"/>
      <c r="J15" s="74"/>
      <c r="K15" s="26"/>
    </row>
    <row r="16" spans="2:11" ht="15" x14ac:dyDescent="0.2">
      <c r="B16" s="69"/>
      <c r="C16" s="185"/>
      <c r="D16" s="184" t="s">
        <v>230</v>
      </c>
      <c r="E16" s="184"/>
      <c r="F16" s="184"/>
      <c r="G16" s="184"/>
      <c r="H16" s="184"/>
      <c r="I16" s="184"/>
      <c r="J16" s="74"/>
      <c r="K16" s="26"/>
    </row>
    <row r="17" spans="2:11" ht="15" x14ac:dyDescent="0.2">
      <c r="B17" s="69"/>
      <c r="C17" s="185"/>
      <c r="D17" s="184" t="s">
        <v>232</v>
      </c>
      <c r="E17" s="184"/>
      <c r="F17" s="184"/>
      <c r="G17" s="184"/>
      <c r="H17" s="184"/>
      <c r="I17" s="184"/>
      <c r="J17" s="74"/>
      <c r="K17" s="26"/>
    </row>
    <row r="18" spans="2:11" ht="15" x14ac:dyDescent="0.2">
      <c r="B18" s="69"/>
      <c r="C18" s="185"/>
      <c r="D18" s="184" t="s">
        <v>233</v>
      </c>
      <c r="E18" s="184"/>
      <c r="F18" s="184"/>
      <c r="G18" s="184"/>
      <c r="H18" s="181"/>
      <c r="I18" s="184"/>
      <c r="J18" s="74"/>
      <c r="K18" s="26"/>
    </row>
    <row r="19" spans="2:11" ht="15" x14ac:dyDescent="0.2">
      <c r="B19" s="69"/>
      <c r="C19" s="185"/>
      <c r="D19" s="184"/>
      <c r="E19" s="184"/>
      <c r="F19" s="184"/>
      <c r="G19" s="184"/>
      <c r="H19" s="181"/>
      <c r="I19" s="184"/>
      <c r="J19" s="74"/>
      <c r="K19" s="26"/>
    </row>
    <row r="20" spans="2:11" ht="15" x14ac:dyDescent="0.2">
      <c r="B20" s="69"/>
      <c r="C20" s="186"/>
      <c r="D20" s="184" t="s">
        <v>236</v>
      </c>
      <c r="E20" s="187"/>
      <c r="F20" s="184"/>
      <c r="G20" s="184"/>
      <c r="H20" s="188"/>
      <c r="I20" s="184"/>
      <c r="J20" s="74"/>
      <c r="K20" s="26"/>
    </row>
    <row r="21" spans="2:11" ht="15" x14ac:dyDescent="0.2">
      <c r="B21" s="69"/>
      <c r="C21" s="186"/>
      <c r="D21" s="184" t="s">
        <v>237</v>
      </c>
      <c r="E21" s="187"/>
      <c r="F21" s="184"/>
      <c r="G21" s="188"/>
      <c r="H21" s="188"/>
      <c r="I21" s="184"/>
      <c r="J21" s="74"/>
      <c r="K21" s="26"/>
    </row>
    <row r="22" spans="2:11" ht="15" x14ac:dyDescent="0.2">
      <c r="B22" s="69"/>
      <c r="C22" s="186"/>
      <c r="D22" s="184" t="s">
        <v>238</v>
      </c>
      <c r="E22" s="184"/>
      <c r="F22" s="184"/>
      <c r="G22" s="188"/>
      <c r="H22" s="188"/>
      <c r="I22" s="184"/>
      <c r="J22" s="74"/>
      <c r="K22" s="26"/>
    </row>
    <row r="23" spans="2:11" ht="15" x14ac:dyDescent="0.2">
      <c r="B23" s="69"/>
      <c r="C23" s="186"/>
      <c r="D23" s="184"/>
      <c r="E23" s="184"/>
      <c r="F23" s="184"/>
      <c r="G23" s="188"/>
      <c r="H23" s="188"/>
      <c r="I23" s="184"/>
      <c r="J23" s="74"/>
      <c r="K23" s="26"/>
    </row>
    <row r="24" spans="2:11" ht="15" x14ac:dyDescent="0.2">
      <c r="B24" s="69"/>
      <c r="C24" s="186"/>
      <c r="D24" s="184"/>
      <c r="E24" s="184"/>
      <c r="F24" s="184"/>
      <c r="G24" s="188"/>
      <c r="H24" s="188"/>
      <c r="I24" s="184"/>
      <c r="J24" s="74"/>
      <c r="K24" s="26"/>
    </row>
    <row r="25" spans="2:11" ht="15" x14ac:dyDescent="0.2">
      <c r="B25" s="69"/>
      <c r="C25" s="210" t="s">
        <v>48</v>
      </c>
      <c r="D25" s="183" t="s">
        <v>224</v>
      </c>
      <c r="E25" s="184"/>
      <c r="F25" s="184"/>
      <c r="G25" s="188"/>
      <c r="H25" s="188"/>
      <c r="I25" s="184"/>
      <c r="J25" s="74"/>
      <c r="K25" s="26"/>
    </row>
    <row r="26" spans="2:11" ht="15" x14ac:dyDescent="0.2">
      <c r="B26" s="69"/>
      <c r="C26" s="186"/>
      <c r="D26" s="184"/>
      <c r="E26" s="184"/>
      <c r="F26" s="184"/>
      <c r="G26" s="188"/>
      <c r="H26" s="188"/>
      <c r="I26" s="184"/>
      <c r="J26" s="74"/>
      <c r="K26" s="26"/>
    </row>
    <row r="27" spans="2:11" ht="15" x14ac:dyDescent="0.2">
      <c r="B27" s="69"/>
      <c r="C27" s="186"/>
      <c r="D27" s="184" t="s">
        <v>244</v>
      </c>
      <c r="E27" s="184"/>
      <c r="F27" s="184"/>
      <c r="G27" s="188"/>
      <c r="H27" s="188"/>
      <c r="I27" s="184"/>
      <c r="J27" s="74"/>
      <c r="K27" s="26"/>
    </row>
    <row r="28" spans="2:11" ht="15" x14ac:dyDescent="0.2">
      <c r="B28" s="69"/>
      <c r="C28" s="186"/>
      <c r="D28" s="184"/>
      <c r="E28" s="184"/>
      <c r="F28" s="184"/>
      <c r="G28" s="188"/>
      <c r="H28" s="188"/>
      <c r="I28" s="184"/>
      <c r="J28" s="74"/>
      <c r="K28" s="26"/>
    </row>
    <row r="29" spans="2:11" ht="15" x14ac:dyDescent="0.2">
      <c r="B29" s="69"/>
      <c r="C29" s="210" t="s">
        <v>49</v>
      </c>
      <c r="D29" s="183" t="s">
        <v>14</v>
      </c>
      <c r="E29" s="184"/>
      <c r="F29" s="184"/>
      <c r="G29" s="188"/>
      <c r="H29" s="188"/>
      <c r="I29" s="184"/>
      <c r="J29" s="74"/>
      <c r="K29" s="26"/>
    </row>
    <row r="30" spans="2:11" ht="15" x14ac:dyDescent="0.2">
      <c r="B30" s="69"/>
      <c r="C30" s="210"/>
      <c r="D30" s="182"/>
      <c r="E30" s="184"/>
      <c r="F30" s="184"/>
      <c r="G30" s="188"/>
      <c r="H30" s="188"/>
      <c r="I30" s="184"/>
      <c r="J30" s="74"/>
      <c r="K30" s="26"/>
    </row>
    <row r="31" spans="2:11" ht="15" x14ac:dyDescent="0.2">
      <c r="B31" s="69"/>
      <c r="C31" s="210"/>
      <c r="D31" s="184" t="s">
        <v>259</v>
      </c>
      <c r="E31" s="184"/>
      <c r="F31" s="184"/>
      <c r="G31" s="188"/>
      <c r="H31" s="188"/>
      <c r="I31" s="184"/>
      <c r="J31" s="74"/>
      <c r="K31" s="26"/>
    </row>
    <row r="32" spans="2:11" ht="15" x14ac:dyDescent="0.2">
      <c r="B32" s="69"/>
      <c r="C32" s="186"/>
      <c r="D32" s="184"/>
      <c r="E32" s="184"/>
      <c r="F32" s="184"/>
      <c r="G32" s="188"/>
      <c r="H32" s="188"/>
      <c r="I32" s="184"/>
      <c r="J32" s="74"/>
      <c r="K32" s="26"/>
    </row>
    <row r="33" spans="2:11" ht="15" x14ac:dyDescent="0.2">
      <c r="B33" s="69"/>
      <c r="C33" s="210" t="s">
        <v>15</v>
      </c>
      <c r="D33" s="183" t="s">
        <v>47</v>
      </c>
      <c r="E33" s="189"/>
      <c r="F33" s="184"/>
      <c r="G33" s="188"/>
      <c r="H33" s="188"/>
      <c r="I33" s="184"/>
      <c r="J33" s="74"/>
      <c r="K33" s="26"/>
    </row>
    <row r="34" spans="2:11" ht="15" x14ac:dyDescent="0.2">
      <c r="B34" s="69"/>
      <c r="C34" s="186"/>
      <c r="D34" s="189"/>
      <c r="E34" s="189"/>
      <c r="F34" s="189"/>
      <c r="G34" s="189"/>
      <c r="H34" s="188"/>
      <c r="I34" s="184"/>
      <c r="J34" s="74"/>
      <c r="K34" s="26"/>
    </row>
    <row r="35" spans="2:11" ht="15" x14ac:dyDescent="0.2">
      <c r="B35" s="69"/>
      <c r="C35" s="186"/>
      <c r="D35" s="187"/>
      <c r="E35" s="187"/>
      <c r="F35" s="188"/>
      <c r="G35" s="189"/>
      <c r="H35" s="188"/>
      <c r="I35" s="184"/>
      <c r="J35" s="74"/>
      <c r="K35" s="26"/>
    </row>
    <row r="36" spans="2:11" ht="15" x14ac:dyDescent="0.2">
      <c r="B36" s="69"/>
      <c r="C36" s="210" t="s">
        <v>16</v>
      </c>
      <c r="D36" s="183" t="s">
        <v>50</v>
      </c>
      <c r="E36" s="184"/>
      <c r="F36" s="184"/>
      <c r="G36" s="190"/>
      <c r="H36" s="189"/>
      <c r="I36" s="189"/>
      <c r="J36" s="74"/>
      <c r="K36" s="26"/>
    </row>
    <row r="37" spans="2:11" ht="15" x14ac:dyDescent="0.2">
      <c r="B37" s="69"/>
      <c r="C37" s="186"/>
      <c r="D37" s="184"/>
      <c r="E37" s="184"/>
      <c r="F37" s="189"/>
      <c r="G37" s="188"/>
      <c r="H37" s="189"/>
      <c r="I37" s="189"/>
      <c r="J37" s="74"/>
      <c r="K37" s="26"/>
    </row>
    <row r="38" spans="2:11" ht="15" x14ac:dyDescent="0.2">
      <c r="B38" s="69"/>
      <c r="C38" s="186"/>
      <c r="D38" s="184" t="s">
        <v>245</v>
      </c>
      <c r="E38" s="189"/>
      <c r="F38" s="189"/>
      <c r="G38" s="188"/>
      <c r="H38" s="188"/>
      <c r="I38" s="184"/>
      <c r="J38" s="74"/>
      <c r="K38" s="26"/>
    </row>
    <row r="39" spans="2:11" ht="15" x14ac:dyDescent="0.2">
      <c r="B39" s="69"/>
      <c r="C39" s="186"/>
      <c r="D39" s="184"/>
      <c r="E39" s="184"/>
      <c r="F39" s="189"/>
      <c r="G39" s="188"/>
      <c r="H39" s="188"/>
      <c r="I39" s="184"/>
      <c r="J39" s="74"/>
      <c r="K39" s="26"/>
    </row>
    <row r="40" spans="2:11" ht="15" x14ac:dyDescent="0.2">
      <c r="B40" s="69"/>
      <c r="C40" s="184"/>
      <c r="D40" s="184" t="s">
        <v>51</v>
      </c>
      <c r="E40" s="189"/>
      <c r="F40" s="189"/>
      <c r="G40" s="189"/>
      <c r="H40" s="189"/>
      <c r="I40" s="188"/>
      <c r="J40" s="74"/>
      <c r="K40" s="26"/>
    </row>
    <row r="41" spans="2:11" ht="15" x14ac:dyDescent="0.2">
      <c r="B41" s="69"/>
      <c r="C41" s="186"/>
      <c r="D41" s="184"/>
      <c r="E41" s="184"/>
      <c r="F41" s="184"/>
      <c r="G41" s="188"/>
      <c r="H41" s="188"/>
      <c r="I41" s="188"/>
      <c r="J41" s="74"/>
      <c r="K41" s="26"/>
    </row>
    <row r="42" spans="2:11" ht="15" x14ac:dyDescent="0.2">
      <c r="B42" s="69"/>
      <c r="C42" s="186"/>
      <c r="D42" s="184" t="s">
        <v>225</v>
      </c>
      <c r="E42" s="184"/>
      <c r="F42" s="184"/>
      <c r="G42" s="188"/>
      <c r="H42" s="189"/>
      <c r="I42" s="188"/>
      <c r="J42" s="74"/>
      <c r="K42" s="26"/>
    </row>
    <row r="43" spans="2:11" ht="15" x14ac:dyDescent="0.2">
      <c r="B43" s="69"/>
      <c r="C43" s="186"/>
      <c r="D43" s="184" t="s">
        <v>260</v>
      </c>
      <c r="E43" s="184"/>
      <c r="F43" s="184"/>
      <c r="G43" s="188"/>
      <c r="H43" s="188"/>
      <c r="I43" s="188"/>
      <c r="J43" s="74"/>
      <c r="K43" s="26"/>
    </row>
    <row r="44" spans="2:11" ht="15" x14ac:dyDescent="0.2">
      <c r="B44" s="69"/>
      <c r="C44" s="186"/>
      <c r="D44" s="184"/>
      <c r="E44" s="191"/>
      <c r="F44" s="184"/>
      <c r="G44" s="188"/>
      <c r="H44" s="188"/>
      <c r="I44" s="188"/>
      <c r="J44" s="74"/>
      <c r="K44" s="26"/>
    </row>
    <row r="45" spans="2:11" ht="15" x14ac:dyDescent="0.2">
      <c r="B45" s="69"/>
      <c r="C45" s="186"/>
      <c r="D45" s="184" t="s">
        <v>227</v>
      </c>
      <c r="E45" s="189"/>
      <c r="F45" s="184"/>
      <c r="G45" s="188"/>
      <c r="H45" s="188"/>
      <c r="I45" s="188"/>
      <c r="J45" s="74"/>
      <c r="K45" s="26"/>
    </row>
    <row r="46" spans="2:11" ht="15" x14ac:dyDescent="0.2">
      <c r="B46" s="69"/>
      <c r="C46" s="186"/>
      <c r="D46" s="184" t="s">
        <v>246</v>
      </c>
      <c r="E46" s="189"/>
      <c r="F46" s="184"/>
      <c r="G46" s="188"/>
      <c r="H46" s="188"/>
      <c r="I46" s="188"/>
      <c r="J46" s="74"/>
      <c r="K46" s="26"/>
    </row>
    <row r="47" spans="2:11" ht="15" x14ac:dyDescent="0.2">
      <c r="B47" s="69"/>
      <c r="C47" s="186"/>
      <c r="D47" s="191"/>
      <c r="E47" s="189"/>
      <c r="F47" s="184"/>
      <c r="G47" s="188"/>
      <c r="H47" s="188"/>
      <c r="I47" s="188"/>
      <c r="J47" s="74"/>
      <c r="K47" s="26"/>
    </row>
    <row r="48" spans="2:11" ht="15" x14ac:dyDescent="0.2">
      <c r="B48" s="69"/>
      <c r="C48" s="186"/>
      <c r="D48" s="189" t="s">
        <v>228</v>
      </c>
      <c r="E48" s="189"/>
      <c r="F48" s="189"/>
      <c r="G48" s="188"/>
      <c r="H48" s="188"/>
      <c r="I48" s="189"/>
      <c r="J48" s="74"/>
      <c r="K48" s="26"/>
    </row>
    <row r="49" spans="2:11" ht="15" x14ac:dyDescent="0.2">
      <c r="B49" s="69"/>
      <c r="C49" s="186"/>
      <c r="D49" s="184" t="s">
        <v>229</v>
      </c>
      <c r="E49" s="187"/>
      <c r="F49" s="189"/>
      <c r="G49" s="188"/>
      <c r="H49" s="188"/>
      <c r="I49" s="188"/>
      <c r="J49" s="74"/>
      <c r="K49" s="26"/>
    </row>
    <row r="50" spans="2:11" ht="15" x14ac:dyDescent="0.2">
      <c r="B50" s="69"/>
      <c r="C50" s="186"/>
      <c r="D50" s="189" t="s">
        <v>247</v>
      </c>
      <c r="E50" s="189"/>
      <c r="F50" s="189"/>
      <c r="G50" s="188"/>
      <c r="H50" s="188"/>
      <c r="I50" s="188"/>
      <c r="J50" s="74"/>
      <c r="K50" s="26"/>
    </row>
    <row r="51" spans="2:11" ht="15" x14ac:dyDescent="0.2">
      <c r="B51" s="69"/>
      <c r="C51" s="186"/>
      <c r="D51" s="184" t="s">
        <v>52</v>
      </c>
      <c r="E51" s="189"/>
      <c r="F51" s="189"/>
      <c r="G51" s="188"/>
      <c r="H51" s="188"/>
      <c r="I51" s="189"/>
      <c r="J51" s="74"/>
      <c r="K51" s="26"/>
    </row>
    <row r="52" spans="2:11" ht="15" x14ac:dyDescent="0.2">
      <c r="B52" s="69"/>
      <c r="C52" s="186"/>
      <c r="D52" s="189"/>
      <c r="E52" s="189"/>
      <c r="F52" s="189"/>
      <c r="G52" s="188"/>
      <c r="H52" s="188"/>
      <c r="I52" s="189"/>
      <c r="J52" s="74"/>
      <c r="K52" s="26"/>
    </row>
    <row r="53" spans="2:11" ht="15" x14ac:dyDescent="0.2">
      <c r="B53" s="69"/>
      <c r="C53" s="186"/>
      <c r="D53" s="191"/>
      <c r="E53" s="189"/>
      <c r="F53" s="189"/>
      <c r="G53" s="188"/>
      <c r="H53" s="188"/>
      <c r="I53" s="189"/>
      <c r="J53" s="74"/>
      <c r="K53" s="26"/>
    </row>
    <row r="54" spans="2:11" ht="15" x14ac:dyDescent="0.2">
      <c r="B54" s="69"/>
      <c r="C54" s="210" t="s">
        <v>17</v>
      </c>
      <c r="D54" s="183" t="s">
        <v>53</v>
      </c>
      <c r="E54" s="184"/>
      <c r="F54" s="184"/>
      <c r="G54" s="184"/>
      <c r="H54" s="192"/>
      <c r="I54" s="189"/>
      <c r="J54" s="74"/>
      <c r="K54" s="26"/>
    </row>
    <row r="55" spans="2:11" ht="15" x14ac:dyDescent="0.2">
      <c r="B55" s="69"/>
      <c r="C55" s="210"/>
      <c r="D55" s="183"/>
      <c r="E55" s="184"/>
      <c r="F55" s="184"/>
      <c r="G55" s="184"/>
      <c r="H55" s="192"/>
      <c r="I55" s="189"/>
      <c r="J55" s="74"/>
      <c r="K55" s="26"/>
    </row>
    <row r="56" spans="2:11" ht="15" x14ac:dyDescent="0.2">
      <c r="B56" s="69"/>
      <c r="C56" s="193"/>
      <c r="D56" s="184" t="s">
        <v>234</v>
      </c>
      <c r="E56" s="182"/>
      <c r="F56" s="184"/>
      <c r="G56" s="184"/>
      <c r="H56" s="192"/>
      <c r="I56" s="189"/>
      <c r="J56" s="74"/>
      <c r="K56" s="26"/>
    </row>
    <row r="57" spans="2:11" ht="13.5" customHeight="1" x14ac:dyDescent="0.2">
      <c r="B57" s="69"/>
      <c r="C57" s="210"/>
      <c r="D57" s="184" t="s">
        <v>235</v>
      </c>
      <c r="E57" s="182"/>
      <c r="F57" s="184"/>
      <c r="G57" s="188"/>
      <c r="H57" s="194"/>
      <c r="I57" s="189"/>
      <c r="J57" s="74"/>
      <c r="K57" s="26"/>
    </row>
    <row r="58" spans="2:11" ht="15" x14ac:dyDescent="0.2">
      <c r="B58" s="69"/>
      <c r="C58" s="210"/>
      <c r="D58" s="184"/>
      <c r="E58" s="184"/>
      <c r="F58" s="184"/>
      <c r="G58" s="188"/>
      <c r="H58" s="188"/>
      <c r="I58" s="189"/>
      <c r="J58" s="74"/>
      <c r="K58" s="26"/>
    </row>
    <row r="59" spans="2:11" ht="15" x14ac:dyDescent="0.2">
      <c r="B59" s="69"/>
      <c r="C59" s="210" t="s">
        <v>18</v>
      </c>
      <c r="D59" s="183" t="s">
        <v>226</v>
      </c>
      <c r="E59" s="184"/>
      <c r="F59" s="184"/>
      <c r="G59" s="188"/>
      <c r="H59" s="192"/>
      <c r="I59" s="188"/>
      <c r="J59" s="74"/>
      <c r="K59" s="26"/>
    </row>
    <row r="60" spans="2:11" ht="15" x14ac:dyDescent="0.2">
      <c r="B60" s="69"/>
      <c r="C60" s="210"/>
      <c r="D60" s="183"/>
      <c r="E60" s="184"/>
      <c r="F60" s="184"/>
      <c r="G60" s="188"/>
      <c r="H60" s="192"/>
      <c r="I60" s="188"/>
      <c r="J60" s="74"/>
      <c r="K60" s="26"/>
    </row>
    <row r="61" spans="2:11" ht="14.25" customHeight="1" x14ac:dyDescent="0.2">
      <c r="B61" s="69"/>
      <c r="C61" s="210"/>
      <c r="D61" s="184" t="s">
        <v>256</v>
      </c>
      <c r="E61" s="182"/>
      <c r="F61" s="184"/>
      <c r="G61" s="184"/>
      <c r="H61" s="192"/>
      <c r="I61" s="184"/>
      <c r="J61" s="74"/>
      <c r="K61" s="26"/>
    </row>
    <row r="62" spans="2:11" ht="13.5" customHeight="1" x14ac:dyDescent="0.2">
      <c r="B62" s="69"/>
      <c r="C62" s="185"/>
      <c r="D62" s="184" t="s">
        <v>257</v>
      </c>
      <c r="E62" s="184"/>
      <c r="F62" s="184"/>
      <c r="G62" s="184"/>
      <c r="H62" s="192"/>
      <c r="I62" s="188"/>
      <c r="J62" s="74"/>
      <c r="K62" s="26"/>
    </row>
    <row r="63" spans="2:11" ht="15" hidden="1" x14ac:dyDescent="0.2">
      <c r="B63" s="69"/>
      <c r="C63" s="185"/>
      <c r="D63" s="184"/>
      <c r="E63" s="184"/>
      <c r="F63" s="184"/>
      <c r="G63" s="184"/>
      <c r="H63" s="195"/>
      <c r="I63" s="184"/>
      <c r="J63" s="74"/>
      <c r="K63" s="26"/>
    </row>
    <row r="64" spans="2:11" ht="15" x14ac:dyDescent="0.2">
      <c r="B64" s="69"/>
      <c r="C64" s="185"/>
      <c r="D64" s="184" t="s">
        <v>258</v>
      </c>
      <c r="E64" s="184"/>
      <c r="F64" s="184"/>
      <c r="G64" s="184"/>
      <c r="H64" s="195"/>
      <c r="I64" s="184"/>
      <c r="J64" s="74"/>
      <c r="K64" s="26"/>
    </row>
    <row r="65" spans="1:11" ht="15" hidden="1" x14ac:dyDescent="0.2">
      <c r="B65" s="69"/>
      <c r="C65" s="185"/>
      <c r="D65" s="184"/>
      <c r="E65" s="184"/>
      <c r="F65" s="184"/>
      <c r="G65" s="184"/>
      <c r="H65" s="195"/>
      <c r="I65" s="184"/>
      <c r="J65" s="74"/>
      <c r="K65" s="26"/>
    </row>
    <row r="66" spans="1:11" ht="15" x14ac:dyDescent="0.2">
      <c r="B66" s="69"/>
      <c r="C66" s="185"/>
      <c r="D66" s="184"/>
      <c r="E66" s="184"/>
      <c r="F66" s="184"/>
      <c r="G66" s="184"/>
      <c r="H66" s="192"/>
      <c r="I66" s="184"/>
      <c r="J66" s="74"/>
      <c r="K66" s="26"/>
    </row>
    <row r="67" spans="1:11" ht="17.25" customHeight="1" x14ac:dyDescent="0.2">
      <c r="B67" s="69"/>
      <c r="C67" s="210"/>
      <c r="D67" s="184" t="s">
        <v>242</v>
      </c>
      <c r="E67" s="182"/>
      <c r="F67" s="189"/>
      <c r="G67" s="196"/>
      <c r="H67" s="197"/>
      <c r="I67" s="198"/>
      <c r="J67" s="74"/>
      <c r="K67" s="26"/>
    </row>
    <row r="68" spans="1:11" ht="13.5" customHeight="1" x14ac:dyDescent="0.2">
      <c r="B68" s="69"/>
      <c r="C68" s="210"/>
      <c r="D68" s="184" t="s">
        <v>239</v>
      </c>
      <c r="E68" s="182"/>
      <c r="F68" s="189"/>
      <c r="G68" s="196"/>
      <c r="H68" s="197"/>
      <c r="I68" s="198"/>
      <c r="J68" s="74"/>
      <c r="K68" s="26"/>
    </row>
    <row r="69" spans="1:11" ht="15" x14ac:dyDescent="0.2">
      <c r="B69" s="69"/>
      <c r="C69" s="185"/>
      <c r="D69" s="184" t="s">
        <v>248</v>
      </c>
      <c r="E69" s="182"/>
      <c r="F69" s="199"/>
      <c r="G69" s="188"/>
      <c r="H69" s="200"/>
      <c r="I69" s="184"/>
      <c r="J69" s="74"/>
      <c r="K69" s="26"/>
    </row>
    <row r="70" spans="1:11" ht="15" x14ac:dyDescent="0.2">
      <c r="B70" s="69"/>
      <c r="C70" s="185"/>
      <c r="D70" s="184"/>
      <c r="E70" s="184"/>
      <c r="F70" s="188"/>
      <c r="G70" s="184"/>
      <c r="H70" s="189"/>
      <c r="I70" s="201"/>
      <c r="J70" s="74"/>
      <c r="K70" s="26"/>
    </row>
    <row r="71" spans="1:11" ht="17.25" customHeight="1" x14ac:dyDescent="0.2">
      <c r="B71" s="69"/>
      <c r="C71" s="210" t="s">
        <v>19</v>
      </c>
      <c r="D71" s="202" t="s">
        <v>54</v>
      </c>
      <c r="E71" s="184"/>
      <c r="F71" s="189"/>
      <c r="G71" s="188"/>
      <c r="H71" s="203"/>
      <c r="I71" s="203"/>
      <c r="J71" s="74"/>
      <c r="K71" s="26"/>
    </row>
    <row r="72" spans="1:11" ht="14.25" customHeight="1" x14ac:dyDescent="0.2">
      <c r="A72" s="7"/>
      <c r="B72" s="69"/>
      <c r="C72" s="184"/>
      <c r="D72" s="193"/>
      <c r="E72" s="184"/>
      <c r="F72" s="189"/>
      <c r="G72" s="188"/>
      <c r="H72" s="203"/>
      <c r="I72" s="203"/>
      <c r="J72" s="74"/>
      <c r="K72" s="26"/>
    </row>
    <row r="73" spans="1:11" ht="15" x14ac:dyDescent="0.2">
      <c r="B73" s="69"/>
      <c r="C73" s="184"/>
      <c r="D73" s="184" t="s">
        <v>263</v>
      </c>
      <c r="E73" s="184"/>
      <c r="F73" s="200"/>
      <c r="G73" s="188"/>
      <c r="H73" s="203"/>
      <c r="I73" s="203"/>
      <c r="J73" s="74"/>
      <c r="K73" s="26"/>
    </row>
    <row r="74" spans="1:11" ht="15.75" customHeight="1" x14ac:dyDescent="0.2">
      <c r="A74" s="7"/>
      <c r="B74" s="69"/>
      <c r="C74" s="184"/>
      <c r="D74" s="184" t="s">
        <v>264</v>
      </c>
      <c r="E74" s="184"/>
      <c r="F74" s="189"/>
      <c r="G74" s="188"/>
      <c r="H74" s="204"/>
      <c r="I74" s="203"/>
      <c r="J74" s="74"/>
      <c r="K74" s="26"/>
    </row>
    <row r="75" spans="1:11" ht="15" x14ac:dyDescent="0.2">
      <c r="A75" s="7"/>
      <c r="B75" s="69"/>
      <c r="C75" s="184"/>
      <c r="D75" s="184"/>
      <c r="E75" s="184"/>
      <c r="F75" s="189"/>
      <c r="G75" s="188"/>
      <c r="H75" s="203"/>
      <c r="I75" s="203"/>
      <c r="J75" s="74"/>
      <c r="K75" s="26"/>
    </row>
    <row r="76" spans="1:11" ht="15" hidden="1" x14ac:dyDescent="0.2">
      <c r="B76" s="69"/>
      <c r="C76" s="184"/>
      <c r="D76" s="184"/>
      <c r="E76" s="184"/>
      <c r="F76" s="189"/>
      <c r="G76" s="188"/>
      <c r="H76" s="203"/>
      <c r="I76" s="203"/>
      <c r="J76" s="74"/>
      <c r="K76" s="26"/>
    </row>
    <row r="77" spans="1:11" ht="15" x14ac:dyDescent="0.2">
      <c r="B77" s="69"/>
      <c r="C77" s="184"/>
      <c r="D77" s="184" t="s">
        <v>240</v>
      </c>
      <c r="E77" s="184"/>
      <c r="F77" s="189"/>
      <c r="G77" s="205"/>
      <c r="H77" s="203"/>
      <c r="I77" s="203"/>
      <c r="J77" s="74"/>
      <c r="K77" s="26"/>
    </row>
    <row r="78" spans="1:11" ht="15" x14ac:dyDescent="0.2">
      <c r="B78" s="69"/>
      <c r="C78" s="184"/>
      <c r="D78" s="184" t="s">
        <v>265</v>
      </c>
      <c r="E78" s="184"/>
      <c r="F78" s="189"/>
      <c r="G78" s="188"/>
      <c r="H78" s="203"/>
      <c r="I78" s="203"/>
      <c r="J78" s="74"/>
      <c r="K78" s="26"/>
    </row>
    <row r="79" spans="1:11" ht="15" x14ac:dyDescent="0.2">
      <c r="B79" s="69"/>
      <c r="C79" s="184"/>
      <c r="D79" s="184" t="s">
        <v>266</v>
      </c>
      <c r="E79" s="184"/>
      <c r="F79" s="189"/>
      <c r="G79" s="188"/>
      <c r="H79" s="203"/>
      <c r="I79" s="203"/>
      <c r="J79" s="74"/>
      <c r="K79" s="26"/>
    </row>
    <row r="80" spans="1:11" ht="15" x14ac:dyDescent="0.2">
      <c r="B80" s="69"/>
      <c r="C80" s="189"/>
      <c r="D80" s="189"/>
      <c r="E80" s="184"/>
      <c r="F80" s="189"/>
      <c r="G80" s="206"/>
      <c r="H80" s="206"/>
      <c r="I80" s="206"/>
      <c r="J80" s="74"/>
      <c r="K80" s="26"/>
    </row>
    <row r="81" spans="2:11" ht="15" x14ac:dyDescent="0.2">
      <c r="B81" s="69"/>
      <c r="C81" s="189"/>
      <c r="D81" s="189" t="s">
        <v>249</v>
      </c>
      <c r="E81" s="184"/>
      <c r="F81" s="184"/>
      <c r="G81" s="203"/>
      <c r="H81" s="203"/>
      <c r="I81" s="203"/>
      <c r="J81" s="74"/>
      <c r="K81" s="26"/>
    </row>
    <row r="82" spans="2:11" ht="15" x14ac:dyDescent="0.2">
      <c r="B82" s="69"/>
      <c r="C82" s="189"/>
      <c r="D82" s="189" t="s">
        <v>241</v>
      </c>
      <c r="E82" s="184"/>
      <c r="F82" s="184"/>
      <c r="G82" s="203"/>
      <c r="H82" s="203"/>
      <c r="I82" s="203"/>
      <c r="J82" s="74"/>
      <c r="K82" s="26"/>
    </row>
    <row r="83" spans="2:11" ht="15" x14ac:dyDescent="0.2">
      <c r="B83" s="69"/>
      <c r="C83" s="189"/>
      <c r="D83" s="189"/>
      <c r="E83" s="184"/>
      <c r="F83" s="184"/>
      <c r="G83" s="203"/>
      <c r="H83" s="203"/>
      <c r="I83" s="203"/>
      <c r="J83" s="74"/>
      <c r="K83" s="26"/>
    </row>
    <row r="84" spans="2:11" ht="15.75" thickBot="1" x14ac:dyDescent="0.25">
      <c r="B84" s="88"/>
      <c r="C84" s="207"/>
      <c r="D84" s="207"/>
      <c r="E84" s="208"/>
      <c r="F84" s="208"/>
      <c r="G84" s="209"/>
      <c r="H84" s="209"/>
      <c r="I84" s="209"/>
      <c r="J84" s="90"/>
      <c r="K84" s="26"/>
    </row>
    <row r="85" spans="2:11" ht="15" thickTop="1" x14ac:dyDescent="0.2">
      <c r="C85" s="51"/>
    </row>
    <row r="86" spans="2:11" x14ac:dyDescent="0.2">
      <c r="H86" s="22"/>
    </row>
    <row r="87" spans="2:11" x14ac:dyDescent="0.2">
      <c r="H87" s="22"/>
    </row>
    <row r="88" spans="2:11" x14ac:dyDescent="0.2">
      <c r="D88" s="34"/>
      <c r="E88" s="37"/>
      <c r="F88" s="8"/>
      <c r="G88" s="35"/>
      <c r="H88" s="26"/>
    </row>
    <row r="89" spans="2:11" x14ac:dyDescent="0.2">
      <c r="D89" s="34"/>
      <c r="E89" s="37"/>
      <c r="F89" s="8"/>
      <c r="G89" s="35"/>
      <c r="H89" s="26"/>
    </row>
    <row r="90" spans="2:11" x14ac:dyDescent="0.2">
      <c r="H90" s="39"/>
    </row>
    <row r="91" spans="2:11" x14ac:dyDescent="0.2">
      <c r="H91" s="39"/>
    </row>
    <row r="92" spans="2:11" x14ac:dyDescent="0.2">
      <c r="H92" s="39"/>
    </row>
    <row r="93" spans="2:11" x14ac:dyDescent="0.2">
      <c r="H93" s="39"/>
    </row>
    <row r="94" spans="2:11" x14ac:dyDescent="0.2">
      <c r="H94" s="39"/>
    </row>
    <row r="95" spans="2:11" x14ac:dyDescent="0.2">
      <c r="H95" s="39"/>
    </row>
    <row r="96" spans="2:11" x14ac:dyDescent="0.2">
      <c r="H96" s="39"/>
    </row>
    <row r="97" spans="8:8" x14ac:dyDescent="0.2">
      <c r="H97" s="39"/>
    </row>
    <row r="98" spans="8:8" x14ac:dyDescent="0.2">
      <c r="H98" s="39"/>
    </row>
    <row r="99" spans="8:8" x14ac:dyDescent="0.2">
      <c r="H99" s="39"/>
    </row>
    <row r="100" spans="8:8" x14ac:dyDescent="0.2">
      <c r="H100" s="39"/>
    </row>
    <row r="101" spans="8:8" x14ac:dyDescent="0.2">
      <c r="H101" s="39"/>
    </row>
    <row r="102" spans="8:8" x14ac:dyDescent="0.2">
      <c r="H102" s="40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65"/>
  <sheetViews>
    <sheetView tabSelected="1" zoomScale="110" zoomScaleNormal="110" workbookViewId="0">
      <selection activeCell="N26" sqref="N26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6384" width="11.42578125" style="1"/>
  </cols>
  <sheetData>
    <row r="2" spans="3:11" ht="15.75" thickBot="1" x14ac:dyDescent="0.25"/>
    <row r="3" spans="3:11" ht="15.75" thickTop="1" x14ac:dyDescent="0.2">
      <c r="C3" s="260"/>
      <c r="D3" s="261"/>
      <c r="E3" s="261"/>
      <c r="F3" s="261"/>
      <c r="G3" s="261"/>
      <c r="H3" s="261"/>
      <c r="I3" s="261"/>
      <c r="J3" s="261"/>
      <c r="K3" s="262"/>
    </row>
    <row r="4" spans="3:11" x14ac:dyDescent="0.2">
      <c r="C4" s="263"/>
      <c r="D4" s="383"/>
      <c r="E4" s="383"/>
      <c r="F4" s="383"/>
      <c r="G4" s="383"/>
      <c r="H4" s="383"/>
      <c r="I4" s="383"/>
      <c r="J4" s="383"/>
      <c r="K4" s="264"/>
    </row>
    <row r="5" spans="3:11" x14ac:dyDescent="0.2">
      <c r="C5" s="263"/>
      <c r="D5" s="383"/>
      <c r="E5" s="383"/>
      <c r="F5" s="383"/>
      <c r="G5" s="383"/>
      <c r="H5" s="383"/>
      <c r="I5" s="383"/>
      <c r="J5" s="383"/>
      <c r="K5" s="264"/>
    </row>
    <row r="6" spans="3:11" x14ac:dyDescent="0.2">
      <c r="C6" s="377" t="s">
        <v>190</v>
      </c>
      <c r="D6" s="378"/>
      <c r="E6" s="378"/>
      <c r="F6" s="378"/>
      <c r="G6" s="378"/>
      <c r="H6" s="378"/>
      <c r="I6" s="378"/>
      <c r="J6" s="378"/>
      <c r="K6" s="379"/>
    </row>
    <row r="7" spans="3:11" x14ac:dyDescent="0.2">
      <c r="C7" s="377" t="s">
        <v>272</v>
      </c>
      <c r="D7" s="378"/>
      <c r="E7" s="378"/>
      <c r="F7" s="378"/>
      <c r="G7" s="378"/>
      <c r="H7" s="378"/>
      <c r="I7" s="378"/>
      <c r="J7" s="378"/>
      <c r="K7" s="379"/>
    </row>
    <row r="8" spans="3:11" x14ac:dyDescent="0.2">
      <c r="C8" s="377" t="s">
        <v>167</v>
      </c>
      <c r="D8" s="378"/>
      <c r="E8" s="378"/>
      <c r="F8" s="378"/>
      <c r="G8" s="378"/>
      <c r="H8" s="378"/>
      <c r="I8" s="378"/>
      <c r="J8" s="378"/>
      <c r="K8" s="379"/>
    </row>
    <row r="9" spans="3:11" ht="15.75" thickBot="1" x14ac:dyDescent="0.25">
      <c r="C9" s="380"/>
      <c r="D9" s="381"/>
      <c r="E9" s="381"/>
      <c r="F9" s="381"/>
      <c r="G9" s="381"/>
      <c r="H9" s="381"/>
      <c r="I9" s="381"/>
      <c r="J9" s="381"/>
      <c r="K9" s="382"/>
    </row>
    <row r="10" spans="3:11" ht="6" customHeight="1" x14ac:dyDescent="0.2">
      <c r="C10" s="265"/>
      <c r="D10" s="215"/>
      <c r="E10" s="215"/>
      <c r="F10" s="215"/>
      <c r="G10" s="215"/>
      <c r="H10" s="215"/>
      <c r="I10" s="215"/>
      <c r="J10" s="215"/>
      <c r="K10" s="266"/>
    </row>
    <row r="11" spans="3:11" ht="18.600000000000001" customHeight="1" x14ac:dyDescent="0.2">
      <c r="C11" s="265"/>
      <c r="D11" s="48" t="s">
        <v>171</v>
      </c>
      <c r="E11" s="216"/>
      <c r="F11" s="317">
        <v>2021</v>
      </c>
      <c r="G11" s="217"/>
      <c r="H11" s="317">
        <v>2020</v>
      </c>
      <c r="I11" s="213"/>
      <c r="J11" s="217" t="s">
        <v>60</v>
      </c>
      <c r="K11" s="267"/>
    </row>
    <row r="12" spans="3:11" ht="3.6" customHeight="1" x14ac:dyDescent="0.2">
      <c r="C12" s="265"/>
      <c r="D12" s="216"/>
      <c r="E12" s="216"/>
      <c r="F12" s="213"/>
      <c r="G12" s="217"/>
      <c r="H12" s="217"/>
      <c r="I12" s="213"/>
      <c r="J12" s="217"/>
      <c r="K12" s="267"/>
    </row>
    <row r="13" spans="3:11" ht="15.6" customHeight="1" x14ac:dyDescent="0.2">
      <c r="C13" s="265"/>
      <c r="D13" s="56" t="s">
        <v>21</v>
      </c>
      <c r="E13" s="213"/>
      <c r="F13" s="213"/>
      <c r="G13" s="213"/>
      <c r="H13" s="218"/>
      <c r="I13" s="213"/>
      <c r="J13" s="213"/>
      <c r="K13" s="267"/>
    </row>
    <row r="14" spans="3:11" x14ac:dyDescent="0.2">
      <c r="C14" s="265"/>
      <c r="D14" s="213" t="s">
        <v>22</v>
      </c>
      <c r="E14" s="213"/>
      <c r="F14" s="337">
        <f>+'NOTAS   '!H22+'NOTAS   '!H28</f>
        <v>58987152.599999994</v>
      </c>
      <c r="G14" s="213"/>
      <c r="H14" s="337">
        <v>7880606</v>
      </c>
      <c r="I14" s="213"/>
      <c r="J14" s="220">
        <v>1462536.8</v>
      </c>
      <c r="K14" s="267"/>
    </row>
    <row r="15" spans="3:11" x14ac:dyDescent="0.2">
      <c r="C15" s="265"/>
      <c r="D15" s="213" t="s">
        <v>267</v>
      </c>
      <c r="E15" s="213"/>
      <c r="F15" s="337">
        <f>+'NOTAS   '!H44</f>
        <v>257156189.20999998</v>
      </c>
      <c r="G15" s="213"/>
      <c r="H15" s="337">
        <v>237261856</v>
      </c>
      <c r="I15" s="213"/>
      <c r="J15" s="220"/>
      <c r="K15" s="267"/>
    </row>
    <row r="16" spans="3:11" x14ac:dyDescent="0.2">
      <c r="C16" s="265"/>
      <c r="D16" s="213" t="s">
        <v>23</v>
      </c>
      <c r="E16" s="213"/>
      <c r="F16" s="337">
        <v>2797749</v>
      </c>
      <c r="G16" s="213"/>
      <c r="H16" s="337">
        <v>2797749</v>
      </c>
      <c r="I16" s="213"/>
      <c r="J16" s="220"/>
      <c r="K16" s="267"/>
    </row>
    <row r="17" spans="3:11" x14ac:dyDescent="0.2">
      <c r="C17" s="265"/>
      <c r="D17" s="213" t="s">
        <v>46</v>
      </c>
      <c r="E17" s="213"/>
      <c r="F17" s="337">
        <v>864044.15999999968</v>
      </c>
      <c r="G17" s="213"/>
      <c r="H17" s="337">
        <v>925455.54</v>
      </c>
      <c r="I17" s="213"/>
      <c r="J17" s="220"/>
      <c r="K17" s="267"/>
    </row>
    <row r="18" spans="3:11" x14ac:dyDescent="0.2">
      <c r="C18" s="265"/>
      <c r="D18" s="213" t="s">
        <v>180</v>
      </c>
      <c r="E18" s="213"/>
      <c r="F18" s="337">
        <v>890358.08</v>
      </c>
      <c r="G18" s="222"/>
      <c r="H18" s="337">
        <v>2747997</v>
      </c>
      <c r="I18" s="213"/>
      <c r="J18" s="222"/>
      <c r="K18" s="267"/>
    </row>
    <row r="19" spans="3:11" x14ac:dyDescent="0.2">
      <c r="C19" s="265"/>
      <c r="D19" s="213" t="s">
        <v>24</v>
      </c>
      <c r="E19" s="213"/>
      <c r="F19" s="337">
        <f>+'NOTAS   '!H57</f>
        <v>6194416.9800000004</v>
      </c>
      <c r="G19" s="222"/>
      <c r="H19" s="337">
        <v>8956406</v>
      </c>
      <c r="I19" s="213"/>
      <c r="J19" s="222"/>
      <c r="K19" s="267"/>
    </row>
    <row r="20" spans="3:11" x14ac:dyDescent="0.2">
      <c r="C20" s="265"/>
      <c r="D20" s="213" t="s">
        <v>62</v>
      </c>
      <c r="E20" s="213"/>
      <c r="F20" s="337">
        <v>178449472.22</v>
      </c>
      <c r="G20" s="222"/>
      <c r="H20" s="337">
        <v>88399369</v>
      </c>
      <c r="I20" s="213"/>
      <c r="J20" s="222"/>
      <c r="K20" s="267"/>
    </row>
    <row r="21" spans="3:11" x14ac:dyDescent="0.2">
      <c r="C21" s="265"/>
      <c r="D21" s="213" t="s">
        <v>25</v>
      </c>
      <c r="E21" s="213"/>
      <c r="F21" s="337">
        <v>121500000</v>
      </c>
      <c r="G21" s="222"/>
      <c r="H21" s="337">
        <v>374237348</v>
      </c>
      <c r="I21" s="213"/>
      <c r="J21" s="222"/>
      <c r="K21" s="267"/>
    </row>
    <row r="22" spans="3:11" x14ac:dyDescent="0.2">
      <c r="C22" s="265"/>
      <c r="D22" s="213" t="s">
        <v>63</v>
      </c>
      <c r="E22" s="213"/>
      <c r="F22" s="338">
        <v>161300000</v>
      </c>
      <c r="G22" s="213"/>
      <c r="H22" s="338">
        <v>321280000</v>
      </c>
      <c r="I22" s="213"/>
      <c r="J22" s="220">
        <f>SUM(J19:J20)</f>
        <v>0</v>
      </c>
      <c r="K22" s="267"/>
    </row>
    <row r="23" spans="3:11" x14ac:dyDescent="0.2">
      <c r="C23" s="265"/>
      <c r="D23" s="180" t="s">
        <v>204</v>
      </c>
      <c r="E23" s="213"/>
      <c r="F23" s="52">
        <f>SUM(F14:F22)</f>
        <v>788139382.25</v>
      </c>
      <c r="G23" s="213"/>
      <c r="H23" s="259">
        <f>SUM(H14:H22)</f>
        <v>1044486786.54</v>
      </c>
      <c r="I23" s="213"/>
      <c r="J23" s="213"/>
      <c r="K23" s="267"/>
    </row>
    <row r="24" spans="3:11" x14ac:dyDescent="0.2">
      <c r="C24" s="265"/>
      <c r="D24" s="316"/>
      <c r="E24" s="213"/>
      <c r="F24" s="218"/>
      <c r="G24" s="213"/>
      <c r="H24" s="219"/>
      <c r="I24" s="213"/>
      <c r="J24" s="213"/>
      <c r="K24" s="267"/>
    </row>
    <row r="25" spans="3:11" x14ac:dyDescent="0.2">
      <c r="C25" s="265"/>
      <c r="D25" s="48" t="s">
        <v>29</v>
      </c>
      <c r="E25" s="213"/>
      <c r="F25" s="213"/>
      <c r="G25" s="223"/>
      <c r="H25" s="224"/>
      <c r="I25" s="213"/>
      <c r="J25" s="222">
        <v>399912.37</v>
      </c>
      <c r="K25" s="267"/>
    </row>
    <row r="26" spans="3:11" x14ac:dyDescent="0.2">
      <c r="C26" s="265"/>
      <c r="D26" s="213" t="s">
        <v>26</v>
      </c>
      <c r="E26" s="221"/>
      <c r="F26" s="214">
        <f>+'NOTAS   '!G81</f>
        <v>479444768.24000001</v>
      </c>
      <c r="G26" s="213"/>
      <c r="H26" s="214">
        <v>477667447.23000002</v>
      </c>
      <c r="I26" s="213"/>
      <c r="J26" s="222"/>
      <c r="K26" s="267"/>
    </row>
    <row r="27" spans="3:11" ht="14.45" customHeight="1" x14ac:dyDescent="0.2">
      <c r="C27" s="265"/>
      <c r="D27" s="213" t="s">
        <v>186</v>
      </c>
      <c r="E27" s="213"/>
      <c r="F27" s="229">
        <f>-'NOTAS   '!H81</f>
        <v>-147794976.97</v>
      </c>
      <c r="G27" s="213"/>
      <c r="H27" s="229">
        <v>-133699134.21000001</v>
      </c>
      <c r="I27" s="213"/>
      <c r="J27" s="222"/>
      <c r="K27" s="267"/>
    </row>
    <row r="28" spans="3:11" ht="13.9" customHeight="1" x14ac:dyDescent="0.2">
      <c r="C28" s="265"/>
      <c r="D28" s="213" t="s">
        <v>183</v>
      </c>
      <c r="E28" s="213"/>
      <c r="F28" s="227">
        <v>507392.04</v>
      </c>
      <c r="G28" s="213"/>
      <c r="H28" s="328">
        <v>507392</v>
      </c>
      <c r="I28" s="213"/>
      <c r="J28" s="222"/>
      <c r="K28" s="267"/>
    </row>
    <row r="29" spans="3:11" ht="17.25" customHeight="1" x14ac:dyDescent="0.2">
      <c r="C29" s="265"/>
      <c r="D29" s="180" t="s">
        <v>205</v>
      </c>
      <c r="E29" s="225"/>
      <c r="F29" s="211">
        <f>SUM(F26:F28)</f>
        <v>332157183.31</v>
      </c>
      <c r="G29" s="213"/>
      <c r="H29" s="259">
        <f>SUM(H26:H28)</f>
        <v>344475705.01999998</v>
      </c>
      <c r="I29" s="213"/>
      <c r="J29" s="222"/>
      <c r="K29" s="267"/>
    </row>
    <row r="30" spans="3:11" ht="17.25" customHeight="1" x14ac:dyDescent="0.2">
      <c r="C30" s="265"/>
      <c r="D30" s="213"/>
      <c r="E30" s="213"/>
      <c r="F30" s="213"/>
      <c r="G30" s="213"/>
      <c r="H30" s="219"/>
      <c r="I30" s="213"/>
      <c r="J30" s="220">
        <f>SUM(J25:J25)</f>
        <v>399912.37</v>
      </c>
      <c r="K30" s="267"/>
    </row>
    <row r="31" spans="3:11" ht="16.149999999999999" customHeight="1" thickBot="1" x14ac:dyDescent="0.25">
      <c r="C31" s="265"/>
      <c r="D31" s="180" t="s">
        <v>37</v>
      </c>
      <c r="E31" s="213"/>
      <c r="F31" s="170">
        <f>+F29+F23-1</f>
        <v>1120296564.5599999</v>
      </c>
      <c r="G31" s="315"/>
      <c r="H31" s="170">
        <f>+H23+H29</f>
        <v>1388962491.5599999</v>
      </c>
      <c r="I31" s="213"/>
      <c r="J31" s="228">
        <f>+J14+J22+J30</f>
        <v>1862449.17</v>
      </c>
      <c r="K31" s="267"/>
    </row>
    <row r="32" spans="3:11" ht="10.9" customHeight="1" thickTop="1" x14ac:dyDescent="0.2">
      <c r="C32" s="265"/>
      <c r="D32" s="213"/>
      <c r="E32" s="213"/>
      <c r="F32" s="213"/>
      <c r="G32" s="213"/>
      <c r="H32" s="220"/>
      <c r="I32" s="213"/>
      <c r="J32" s="213"/>
      <c r="K32" s="267"/>
    </row>
    <row r="33" spans="3:12" ht="16.899999999999999" customHeight="1" x14ac:dyDescent="0.2">
      <c r="C33" s="265"/>
      <c r="D33" s="48" t="s">
        <v>28</v>
      </c>
      <c r="E33" s="213"/>
      <c r="F33" s="325"/>
      <c r="G33" s="222"/>
      <c r="H33" s="218"/>
      <c r="I33" s="213"/>
      <c r="J33" s="227">
        <v>-9259239.8100000005</v>
      </c>
      <c r="K33" s="267"/>
    </row>
    <row r="34" spans="3:12" ht="17.45" customHeight="1" x14ac:dyDescent="0.2">
      <c r="C34" s="265"/>
      <c r="D34" s="221" t="s">
        <v>34</v>
      </c>
      <c r="E34" s="213"/>
      <c r="F34" s="220"/>
      <c r="G34" s="213"/>
      <c r="H34" s="213"/>
      <c r="I34" s="213"/>
      <c r="J34" s="222"/>
      <c r="K34" s="267"/>
    </row>
    <row r="35" spans="3:12" ht="12.6" customHeight="1" x14ac:dyDescent="0.2">
      <c r="C35" s="268"/>
      <c r="D35" s="213" t="s">
        <v>32</v>
      </c>
      <c r="E35" s="221"/>
      <c r="F35" s="230">
        <f>+'NOTAS   '!H120</f>
        <v>2908160.2399999998</v>
      </c>
      <c r="G35" s="213"/>
      <c r="H35" s="230">
        <v>10405203.34</v>
      </c>
      <c r="I35" s="213"/>
      <c r="J35" s="213"/>
      <c r="K35" s="267"/>
    </row>
    <row r="36" spans="3:12" ht="13.9" customHeight="1" x14ac:dyDescent="0.2">
      <c r="C36" s="268"/>
      <c r="D36" s="213" t="s">
        <v>31</v>
      </c>
      <c r="E36" s="221"/>
      <c r="F36" s="230">
        <f>+'NOTAS   '!H146</f>
        <v>37161257.939999998</v>
      </c>
      <c r="G36" s="217"/>
      <c r="H36" s="230">
        <v>37118700.799999997</v>
      </c>
      <c r="I36" s="213"/>
      <c r="J36" s="217" t="s">
        <v>60</v>
      </c>
      <c r="K36" s="267"/>
    </row>
    <row r="37" spans="3:12" ht="12.6" customHeight="1" x14ac:dyDescent="0.2">
      <c r="C37" s="268"/>
      <c r="D37" s="213" t="s">
        <v>122</v>
      </c>
      <c r="E37" s="221"/>
      <c r="F37" s="231">
        <v>17818.82</v>
      </c>
      <c r="G37" s="217"/>
      <c r="H37" s="231">
        <v>1097463</v>
      </c>
      <c r="I37" s="213"/>
      <c r="J37" s="217"/>
      <c r="K37" s="267"/>
    </row>
    <row r="38" spans="3:12" ht="15" customHeight="1" x14ac:dyDescent="0.2">
      <c r="C38" s="268"/>
      <c r="D38" s="180" t="s">
        <v>202</v>
      </c>
      <c r="E38" s="213"/>
      <c r="F38" s="52">
        <f>SUM(F35:F37)</f>
        <v>40087237</v>
      </c>
      <c r="G38" s="222"/>
      <c r="H38" s="135">
        <f>SUM(H35:H37)</f>
        <v>48621367.140000001</v>
      </c>
      <c r="I38" s="213"/>
      <c r="J38" s="222"/>
      <c r="K38" s="267"/>
      <c r="L38" s="137"/>
    </row>
    <row r="39" spans="3:12" ht="12" customHeight="1" x14ac:dyDescent="0.2">
      <c r="C39" s="268"/>
      <c r="D39" s="213"/>
      <c r="E39" s="213"/>
      <c r="F39" s="213"/>
      <c r="G39" s="222"/>
      <c r="H39" s="222"/>
      <c r="I39" s="213"/>
      <c r="J39" s="222"/>
      <c r="K39" s="267"/>
      <c r="L39" s="137"/>
    </row>
    <row r="40" spans="3:12" x14ac:dyDescent="0.2">
      <c r="C40" s="268"/>
      <c r="D40" s="48" t="s">
        <v>33</v>
      </c>
      <c r="E40" s="213"/>
      <c r="F40" s="213"/>
      <c r="G40" s="222"/>
      <c r="H40" s="222"/>
      <c r="I40" s="213"/>
      <c r="J40" s="222"/>
      <c r="K40" s="267"/>
      <c r="L40" s="137"/>
    </row>
    <row r="41" spans="3:12" x14ac:dyDescent="0.2">
      <c r="C41" s="268"/>
      <c r="D41" s="213" t="s">
        <v>30</v>
      </c>
      <c r="E41" s="221"/>
      <c r="F41" s="230">
        <f>+'NOTAS   '!H127</f>
        <v>374933978.10000002</v>
      </c>
      <c r="G41" s="222"/>
      <c r="H41" s="222">
        <v>578209847.37</v>
      </c>
      <c r="I41" s="213"/>
      <c r="J41" s="222"/>
      <c r="K41" s="267"/>
      <c r="L41" s="137"/>
    </row>
    <row r="42" spans="3:12" ht="12.6" customHeight="1" x14ac:dyDescent="0.2">
      <c r="C42" s="268"/>
      <c r="D42" s="213" t="s">
        <v>156</v>
      </c>
      <c r="E42" s="221"/>
      <c r="F42" s="230">
        <v>3860283.86</v>
      </c>
      <c r="G42" s="222"/>
      <c r="H42" s="222">
        <v>6670039.5900000008</v>
      </c>
      <c r="I42" s="213"/>
      <c r="J42" s="222"/>
      <c r="K42" s="267"/>
      <c r="L42" s="137"/>
    </row>
    <row r="43" spans="3:12" ht="13.5" customHeight="1" x14ac:dyDescent="0.2">
      <c r="C43" s="268"/>
      <c r="D43" s="213" t="s">
        <v>157</v>
      </c>
      <c r="E43" s="221"/>
      <c r="F43" s="231">
        <v>161300000</v>
      </c>
      <c r="G43" s="222"/>
      <c r="H43" s="227">
        <v>346952000</v>
      </c>
      <c r="I43" s="213"/>
      <c r="J43" s="222"/>
      <c r="K43" s="267"/>
      <c r="L43" s="137"/>
    </row>
    <row r="44" spans="3:12" ht="14.45" customHeight="1" x14ac:dyDescent="0.2">
      <c r="C44" s="268"/>
      <c r="D44" s="180" t="s">
        <v>191</v>
      </c>
      <c r="E44" s="213"/>
      <c r="F44" s="372">
        <f>SUM(F41:F43)</f>
        <v>540094261.96000004</v>
      </c>
      <c r="G44" s="222"/>
      <c r="H44" s="52">
        <f>SUM(H41:H43)</f>
        <v>931831886.96000004</v>
      </c>
      <c r="I44" s="213"/>
      <c r="J44" s="222"/>
      <c r="K44" s="267"/>
      <c r="L44" s="137"/>
    </row>
    <row r="45" spans="3:12" ht="6.6" customHeight="1" x14ac:dyDescent="0.2">
      <c r="C45" s="268"/>
      <c r="D45" s="316"/>
      <c r="E45" s="213"/>
      <c r="F45" s="218"/>
      <c r="G45" s="222"/>
      <c r="H45" s="242"/>
      <c r="I45" s="213"/>
      <c r="J45" s="222"/>
      <c r="K45" s="267"/>
      <c r="L45" s="137"/>
    </row>
    <row r="46" spans="3:12" ht="18.75" customHeight="1" thickBot="1" x14ac:dyDescent="0.25">
      <c r="C46" s="268"/>
      <c r="D46" s="180" t="s">
        <v>38</v>
      </c>
      <c r="E46" s="225"/>
      <c r="F46" s="245">
        <f>+F38+F44</f>
        <v>580181498.96000004</v>
      </c>
      <c r="G46" s="222"/>
      <c r="H46" s="245">
        <f>+H38+H44</f>
        <v>980453254.10000002</v>
      </c>
      <c r="I46" s="213"/>
      <c r="J46" s="222"/>
      <c r="K46" s="267"/>
      <c r="L46" s="137"/>
    </row>
    <row r="47" spans="3:12" ht="10.9" customHeight="1" thickTop="1" x14ac:dyDescent="0.2">
      <c r="C47" s="268"/>
      <c r="D47" s="243"/>
      <c r="E47" s="213"/>
      <c r="F47" s="213"/>
      <c r="G47" s="220"/>
      <c r="H47" s="226"/>
      <c r="I47" s="213"/>
      <c r="J47" s="220" t="e">
        <f>+#REF!+#REF!+#REF!</f>
        <v>#REF!</v>
      </c>
      <c r="K47" s="267"/>
      <c r="L47" s="137"/>
    </row>
    <row r="48" spans="3:12" ht="13.9" customHeight="1" x14ac:dyDescent="0.2">
      <c r="C48" s="268"/>
      <c r="D48" s="56" t="s">
        <v>192</v>
      </c>
      <c r="E48" s="213"/>
      <c r="F48" s="222"/>
      <c r="G48" s="222"/>
      <c r="H48" s="213"/>
      <c r="I48" s="213"/>
      <c r="J48" s="213"/>
      <c r="K48" s="267"/>
      <c r="L48" s="137"/>
    </row>
    <row r="49" spans="3:12" x14ac:dyDescent="0.2">
      <c r="C49" s="268"/>
      <c r="D49" s="213" t="s">
        <v>43</v>
      </c>
      <c r="E49" s="213"/>
      <c r="F49" s="214">
        <v>101467632</v>
      </c>
      <c r="G49" s="222"/>
      <c r="H49" s="214">
        <v>101467631</v>
      </c>
      <c r="I49" s="213"/>
      <c r="J49" s="227">
        <v>53367236.979999997</v>
      </c>
      <c r="K49" s="267"/>
      <c r="L49" s="137"/>
    </row>
    <row r="50" spans="3:12" x14ac:dyDescent="0.2">
      <c r="C50" s="268"/>
      <c r="D50" s="213" t="s">
        <v>193</v>
      </c>
      <c r="E50" s="213"/>
      <c r="F50" s="214">
        <v>425794586</v>
      </c>
      <c r="G50" s="222"/>
      <c r="H50" s="214">
        <v>288625385.25</v>
      </c>
      <c r="I50" s="213"/>
      <c r="J50" s="222"/>
      <c r="K50" s="267"/>
      <c r="L50" s="137"/>
    </row>
    <row r="51" spans="3:12" x14ac:dyDescent="0.2">
      <c r="C51" s="268"/>
      <c r="D51" s="213" t="s">
        <v>35</v>
      </c>
      <c r="E51" s="213"/>
      <c r="F51" s="374">
        <v>12852848.01</v>
      </c>
      <c r="G51" s="222"/>
      <c r="H51" s="321">
        <v>18416221.629999999</v>
      </c>
      <c r="I51" s="213"/>
      <c r="J51" s="222"/>
      <c r="K51" s="267"/>
    </row>
    <row r="52" spans="3:12" x14ac:dyDescent="0.2">
      <c r="C52" s="268"/>
      <c r="D52" s="180" t="s">
        <v>44</v>
      </c>
      <c r="E52" s="213"/>
      <c r="F52" s="250">
        <f>SUM(F49:F51)</f>
        <v>540115066.00999999</v>
      </c>
      <c r="G52" s="222"/>
      <c r="H52" s="318">
        <f>SUM(H49:H51)</f>
        <v>408509237.88</v>
      </c>
      <c r="I52" s="213"/>
      <c r="J52" s="222"/>
      <c r="K52" s="267"/>
    </row>
    <row r="53" spans="3:12" x14ac:dyDescent="0.2">
      <c r="C53" s="268"/>
      <c r="D53" s="213"/>
      <c r="E53" s="213"/>
      <c r="F53" s="222"/>
      <c r="G53" s="222"/>
      <c r="H53" s="222"/>
      <c r="I53" s="213"/>
      <c r="J53" s="213"/>
      <c r="K53" s="267"/>
    </row>
    <row r="54" spans="3:12" ht="15.75" thickBot="1" x14ac:dyDescent="0.25">
      <c r="C54" s="268"/>
      <c r="D54" s="180" t="s">
        <v>45</v>
      </c>
      <c r="E54" s="212"/>
      <c r="F54" s="170">
        <f>+F52+F46</f>
        <v>1120296564.97</v>
      </c>
      <c r="G54" s="60"/>
      <c r="H54" s="170">
        <f>+H52+H46</f>
        <v>1388962491.98</v>
      </c>
      <c r="I54" s="213"/>
      <c r="J54" s="228" t="e">
        <f>SUM(J47:J49)</f>
        <v>#REF!</v>
      </c>
      <c r="K54" s="267"/>
    </row>
    <row r="55" spans="3:12" ht="16.5" thickTop="1" thickBot="1" x14ac:dyDescent="0.25">
      <c r="C55" s="269"/>
      <c r="D55" s="270"/>
      <c r="E55" s="270"/>
      <c r="F55" s="270"/>
      <c r="G55" s="271"/>
      <c r="H55" s="271" t="s">
        <v>72</v>
      </c>
      <c r="I55" s="272"/>
      <c r="J55" s="272"/>
      <c r="K55" s="273"/>
    </row>
    <row r="56" spans="3:12" ht="15.75" thickTop="1" x14ac:dyDescent="0.2">
      <c r="C56" s="47"/>
      <c r="D56" s="212"/>
      <c r="E56" s="212"/>
      <c r="F56" s="244"/>
      <c r="G56" s="213"/>
      <c r="H56" s="218"/>
      <c r="I56" s="213"/>
      <c r="J56" s="227">
        <v>-5348157.34</v>
      </c>
      <c r="K56" s="213"/>
    </row>
    <row r="57" spans="3:12" x14ac:dyDescent="0.2">
      <c r="C57" s="47"/>
      <c r="D57" s="212"/>
      <c r="E57" s="212"/>
      <c r="F57" s="322"/>
      <c r="G57" s="322"/>
      <c r="H57" s="322"/>
      <c r="I57" s="213"/>
      <c r="J57" s="222"/>
      <c r="K57" s="213"/>
    </row>
    <row r="58" spans="3:12" x14ac:dyDescent="0.2">
      <c r="C58" s="47"/>
      <c r="D58" s="212"/>
      <c r="E58" s="212"/>
      <c r="F58" s="244"/>
      <c r="G58" s="244"/>
      <c r="H58" s="244"/>
      <c r="I58" s="213"/>
      <c r="J58" s="222"/>
      <c r="K58" s="213"/>
    </row>
    <row r="59" spans="3:12" x14ac:dyDescent="0.2">
      <c r="C59" s="246"/>
      <c r="D59" s="243"/>
      <c r="E59" s="243"/>
      <c r="F59" s="247"/>
      <c r="G59" s="243"/>
      <c r="H59" s="248"/>
      <c r="I59" s="243"/>
      <c r="J59" s="243"/>
      <c r="K59" s="243"/>
      <c r="L59" s="137"/>
    </row>
    <row r="60" spans="3:12" x14ac:dyDescent="0.2">
      <c r="C60" s="17"/>
      <c r="D60" s="344" t="s">
        <v>212</v>
      </c>
      <c r="E60" s="234"/>
      <c r="F60" s="344"/>
      <c r="G60" s="345" t="s">
        <v>213</v>
      </c>
      <c r="H60" s="345"/>
      <c r="I60" s="234"/>
      <c r="J60" s="234"/>
      <c r="K60" s="234"/>
      <c r="L60" s="137"/>
    </row>
    <row r="61" spans="3:12" x14ac:dyDescent="0.2">
      <c r="C61" s="6"/>
      <c r="D61" s="14" t="s">
        <v>210</v>
      </c>
      <c r="E61" s="235"/>
      <c r="F61" s="384" t="s">
        <v>36</v>
      </c>
      <c r="G61" s="384"/>
      <c r="H61" s="384"/>
      <c r="I61" s="236"/>
      <c r="J61" s="236"/>
      <c r="K61" s="237"/>
      <c r="L61" s="138"/>
    </row>
    <row r="62" spans="3:12" x14ac:dyDescent="0.2">
      <c r="C62" s="17"/>
      <c r="D62" s="234"/>
      <c r="E62" s="234"/>
      <c r="F62" s="234"/>
      <c r="G62" s="234"/>
      <c r="H62" s="234"/>
      <c r="I62" s="234"/>
      <c r="J62" s="234"/>
      <c r="K62" s="234"/>
      <c r="L62" s="137"/>
    </row>
    <row r="63" spans="3:12" x14ac:dyDescent="0.2">
      <c r="C63" s="17"/>
      <c r="D63" s="234"/>
      <c r="E63" s="234"/>
      <c r="F63" s="234"/>
      <c r="G63" s="234"/>
      <c r="H63" s="234"/>
      <c r="I63" s="234"/>
      <c r="J63" s="234"/>
      <c r="K63" s="234"/>
      <c r="L63" s="137"/>
    </row>
    <row r="64" spans="3:12" x14ac:dyDescent="0.2">
      <c r="C64" s="17"/>
      <c r="D64" s="233"/>
      <c r="E64" s="234"/>
      <c r="F64" s="234"/>
      <c r="G64" s="234"/>
      <c r="H64" s="234"/>
      <c r="I64" s="234"/>
      <c r="J64" s="234"/>
      <c r="K64" s="234"/>
      <c r="L64" s="137"/>
    </row>
    <row r="65" spans="3:12" x14ac:dyDescent="0.2">
      <c r="C65" s="17"/>
      <c r="D65" s="346" t="s">
        <v>214</v>
      </c>
      <c r="E65" s="347"/>
      <c r="F65" s="347"/>
      <c r="G65" s="249"/>
      <c r="H65" s="249"/>
      <c r="I65" s="249"/>
      <c r="J65" s="249"/>
      <c r="K65" s="234"/>
      <c r="L65" s="137"/>
    </row>
    <row r="66" spans="3:12" x14ac:dyDescent="0.2">
      <c r="C66" s="17"/>
      <c r="D66" s="256" t="s">
        <v>215</v>
      </c>
      <c r="E66" s="238"/>
      <c r="F66" s="238"/>
      <c r="G66" s="238"/>
      <c r="H66" s="234"/>
      <c r="I66" s="238"/>
      <c r="J66" s="238"/>
      <c r="K66" s="234"/>
    </row>
    <row r="67" spans="3:12" x14ac:dyDescent="0.2">
      <c r="C67" s="16"/>
      <c r="D67" s="233"/>
      <c r="E67" s="233"/>
      <c r="F67" s="233"/>
      <c r="G67" s="233"/>
      <c r="H67" s="239"/>
      <c r="I67" s="233"/>
      <c r="J67" s="233"/>
      <c r="K67" s="233"/>
    </row>
    <row r="68" spans="3:12" x14ac:dyDescent="0.2">
      <c r="C68" s="16"/>
      <c r="D68" s="233"/>
      <c r="E68" s="233"/>
      <c r="F68" s="173"/>
      <c r="G68" s="233"/>
      <c r="H68" s="239"/>
      <c r="I68" s="233"/>
      <c r="J68" s="233"/>
      <c r="K68" s="233"/>
    </row>
    <row r="69" spans="3:12" x14ac:dyDescent="0.2">
      <c r="C69" s="16"/>
      <c r="D69" s="239"/>
      <c r="E69" s="233"/>
      <c r="F69" s="173"/>
      <c r="G69" s="233"/>
      <c r="H69" s="233"/>
      <c r="I69" s="233"/>
      <c r="J69" s="233"/>
      <c r="K69" s="233"/>
    </row>
    <row r="70" spans="3:12" x14ac:dyDescent="0.2">
      <c r="C70" s="16"/>
      <c r="D70" s="239"/>
      <c r="E70" s="233"/>
      <c r="F70" s="173"/>
      <c r="G70" s="233"/>
      <c r="H70" s="239"/>
      <c r="I70" s="233"/>
      <c r="J70" s="233"/>
      <c r="K70" s="233"/>
    </row>
    <row r="71" spans="3:12" x14ac:dyDescent="0.2">
      <c r="C71" s="16"/>
      <c r="D71" s="239"/>
      <c r="E71" s="233"/>
      <c r="F71" s="175"/>
      <c r="G71" s="233"/>
      <c r="H71" s="234"/>
      <c r="I71" s="233"/>
      <c r="J71" s="233"/>
      <c r="K71" s="233"/>
      <c r="L71" s="138"/>
    </row>
    <row r="72" spans="3:12" x14ac:dyDescent="0.2">
      <c r="C72" s="16"/>
      <c r="D72" s="240"/>
      <c r="E72" s="233"/>
      <c r="F72" s="173"/>
      <c r="G72" s="233"/>
      <c r="H72" s="239"/>
      <c r="I72" s="233"/>
      <c r="J72" s="233"/>
      <c r="K72" s="233"/>
      <c r="L72" s="138"/>
    </row>
    <row r="73" spans="3:12" x14ac:dyDescent="0.2">
      <c r="C73" s="16"/>
      <c r="D73" s="239"/>
      <c r="E73" s="233"/>
      <c r="F73" s="174"/>
      <c r="G73" s="233"/>
      <c r="H73" s="173"/>
      <c r="I73" s="233"/>
      <c r="J73" s="233"/>
      <c r="K73" s="233"/>
      <c r="L73" s="137"/>
    </row>
    <row r="74" spans="3:12" x14ac:dyDescent="0.2">
      <c r="C74" s="16"/>
      <c r="D74" s="233"/>
      <c r="E74" s="233"/>
      <c r="F74" s="173"/>
      <c r="G74" s="233"/>
      <c r="H74" s="239"/>
      <c r="I74" s="233"/>
      <c r="J74" s="233"/>
      <c r="K74" s="233"/>
      <c r="L74" s="137"/>
    </row>
    <row r="75" spans="3:12" x14ac:dyDescent="0.2">
      <c r="C75" s="16"/>
      <c r="D75" s="233"/>
      <c r="E75" s="233"/>
      <c r="F75" s="173"/>
      <c r="G75" s="233"/>
      <c r="H75" s="173"/>
      <c r="I75" s="233"/>
      <c r="J75" s="233"/>
      <c r="K75" s="233"/>
      <c r="L75" s="137"/>
    </row>
    <row r="76" spans="3:12" x14ac:dyDescent="0.2">
      <c r="C76" s="16"/>
      <c r="D76" s="233"/>
      <c r="E76" s="233"/>
      <c r="F76" s="173"/>
      <c r="G76" s="233"/>
      <c r="H76" s="173"/>
      <c r="I76" s="233"/>
      <c r="J76" s="233"/>
      <c r="K76" s="233"/>
      <c r="L76" s="137"/>
    </row>
    <row r="77" spans="3:12" x14ac:dyDescent="0.2">
      <c r="C77" s="16"/>
      <c r="D77" s="233"/>
      <c r="E77" s="233"/>
      <c r="F77" s="173"/>
      <c r="G77" s="233"/>
      <c r="H77" s="173"/>
      <c r="I77" s="233"/>
      <c r="J77" s="233"/>
      <c r="K77" s="233"/>
      <c r="L77" s="137"/>
    </row>
    <row r="78" spans="3:12" s="2" customFormat="1" x14ac:dyDescent="0.2">
      <c r="C78" s="16"/>
      <c r="D78" s="233"/>
      <c r="E78" s="233"/>
      <c r="F78" s="173"/>
      <c r="G78" s="233"/>
      <c r="H78" s="173"/>
      <c r="I78" s="233"/>
      <c r="J78" s="233"/>
      <c r="K78" s="233"/>
      <c r="L78" s="4"/>
    </row>
    <row r="79" spans="3:12" customFormat="1" x14ac:dyDescent="0.2">
      <c r="C79" s="16"/>
      <c r="D79" s="233"/>
      <c r="E79" s="233"/>
      <c r="F79" s="173"/>
      <c r="G79" s="233"/>
      <c r="H79" s="175"/>
      <c r="I79" s="233"/>
      <c r="J79" s="233"/>
      <c r="K79" s="233"/>
      <c r="L79" s="4"/>
    </row>
    <row r="80" spans="3:12" customFormat="1" ht="15" customHeight="1" x14ac:dyDescent="0.2">
      <c r="C80" s="16"/>
      <c r="D80" s="233"/>
      <c r="E80" s="233"/>
      <c r="F80" s="175"/>
      <c r="G80" s="233"/>
      <c r="H80" s="173"/>
      <c r="I80" s="233"/>
      <c r="J80" s="233"/>
      <c r="K80" s="233"/>
      <c r="L80" s="139"/>
    </row>
    <row r="81" spans="3:12" s="2" customFormat="1" x14ac:dyDescent="0.2">
      <c r="C81" s="16"/>
      <c r="D81" s="233"/>
      <c r="E81" s="233"/>
      <c r="F81" s="173"/>
      <c r="G81" s="233"/>
      <c r="H81" s="239"/>
      <c r="I81" s="233"/>
      <c r="J81" s="233"/>
      <c r="K81" s="233"/>
      <c r="L81" s="4"/>
    </row>
    <row r="82" spans="3:12" s="2" customFormat="1" x14ac:dyDescent="0.2">
      <c r="C82" s="16"/>
      <c r="D82" s="233"/>
      <c r="E82" s="233"/>
      <c r="F82" s="174"/>
      <c r="G82" s="233"/>
      <c r="H82" s="241"/>
      <c r="I82" s="233"/>
      <c r="J82" s="233"/>
      <c r="K82" s="233"/>
      <c r="L82" s="4"/>
    </row>
    <row r="83" spans="3:12" s="2" customFormat="1" x14ac:dyDescent="0.2">
      <c r="C83" s="16"/>
      <c r="D83" s="233"/>
      <c r="E83" s="233"/>
      <c r="F83" s="173"/>
      <c r="G83" s="233"/>
      <c r="H83" s="241"/>
      <c r="I83" s="233"/>
      <c r="J83" s="233"/>
      <c r="K83" s="233"/>
      <c r="L83" s="4"/>
    </row>
    <row r="84" spans="3:12" s="2" customFormat="1" x14ac:dyDescent="0.2">
      <c r="C84" s="16"/>
      <c r="D84" s="233"/>
      <c r="E84" s="233"/>
      <c r="F84" s="173"/>
      <c r="G84" s="233"/>
      <c r="H84" s="233"/>
      <c r="I84" s="233"/>
      <c r="J84" s="233"/>
      <c r="K84" s="233"/>
      <c r="L84" s="4"/>
    </row>
    <row r="85" spans="3:12" x14ac:dyDescent="0.2">
      <c r="C85" s="16"/>
      <c r="D85" s="233"/>
      <c r="E85" s="233"/>
      <c r="F85" s="173"/>
      <c r="G85" s="233"/>
      <c r="H85" s="233"/>
      <c r="I85" s="233"/>
      <c r="J85" s="233"/>
      <c r="K85" s="233"/>
    </row>
    <row r="86" spans="3:12" x14ac:dyDescent="0.2">
      <c r="C86" s="16"/>
      <c r="D86" s="233"/>
      <c r="E86" s="233"/>
      <c r="F86" s="239"/>
      <c r="G86" s="233"/>
      <c r="H86" s="233"/>
      <c r="I86" s="233"/>
      <c r="J86" s="233"/>
      <c r="K86" s="233"/>
    </row>
    <row r="87" spans="3:12" x14ac:dyDescent="0.2">
      <c r="C87" s="16"/>
      <c r="D87" s="233"/>
      <c r="E87" s="233"/>
      <c r="F87" s="239"/>
      <c r="G87" s="233"/>
      <c r="H87" s="233"/>
      <c r="I87" s="233"/>
      <c r="J87" s="233"/>
      <c r="K87" s="233"/>
    </row>
    <row r="88" spans="3:12" x14ac:dyDescent="0.2">
      <c r="C88" s="16"/>
      <c r="D88" s="233"/>
      <c r="E88" s="233"/>
      <c r="F88" s="233"/>
      <c r="G88" s="233"/>
      <c r="H88" s="233"/>
      <c r="I88" s="233"/>
      <c r="J88" s="233"/>
      <c r="K88" s="233"/>
    </row>
    <row r="89" spans="3:12" x14ac:dyDescent="0.2">
      <c r="C89" s="16"/>
      <c r="D89" s="233"/>
      <c r="E89" s="233"/>
      <c r="F89" s="233"/>
      <c r="G89" s="233"/>
      <c r="H89" s="233"/>
      <c r="I89" s="233"/>
      <c r="J89" s="233"/>
      <c r="K89" s="233"/>
    </row>
    <row r="90" spans="3:12" x14ac:dyDescent="0.2">
      <c r="C90" s="16"/>
      <c r="D90" s="233"/>
      <c r="E90" s="233"/>
      <c r="F90" s="233"/>
      <c r="G90" s="233"/>
      <c r="H90" s="233"/>
      <c r="I90" s="233"/>
      <c r="J90" s="233"/>
      <c r="K90" s="233"/>
    </row>
    <row r="91" spans="3:12" x14ac:dyDescent="0.2">
      <c r="C91" s="16"/>
      <c r="D91" s="16"/>
      <c r="E91" s="16"/>
      <c r="F91" s="16"/>
      <c r="G91" s="16"/>
      <c r="H91" s="16"/>
      <c r="I91" s="16"/>
      <c r="J91" s="16"/>
      <c r="K91" s="16"/>
    </row>
    <row r="92" spans="3:12" x14ac:dyDescent="0.2">
      <c r="C92" s="16"/>
      <c r="D92" s="16"/>
      <c r="E92" s="16"/>
      <c r="F92" s="16"/>
      <c r="G92" s="16"/>
      <c r="H92" s="16"/>
      <c r="I92" s="16"/>
      <c r="J92" s="16"/>
      <c r="K92" s="16"/>
    </row>
    <row r="93" spans="3:12" x14ac:dyDescent="0.2">
      <c r="C93" s="16"/>
      <c r="D93" s="16"/>
      <c r="E93" s="16"/>
      <c r="F93" s="16"/>
      <c r="G93" s="16"/>
      <c r="H93" s="16"/>
      <c r="I93" s="16"/>
      <c r="J93" s="16"/>
      <c r="K93" s="16"/>
    </row>
    <row r="94" spans="3:12" x14ac:dyDescent="0.2">
      <c r="C94" s="16"/>
      <c r="D94" s="16"/>
      <c r="E94" s="16"/>
      <c r="F94" s="16"/>
      <c r="G94" s="16"/>
      <c r="H94" s="16"/>
      <c r="I94" s="16"/>
      <c r="J94" s="16"/>
      <c r="K94" s="16"/>
    </row>
    <row r="95" spans="3:12" x14ac:dyDescent="0.2">
      <c r="C95" s="16"/>
      <c r="D95" s="16"/>
      <c r="E95" s="16"/>
      <c r="F95" s="16"/>
      <c r="G95" s="16"/>
      <c r="H95" s="16"/>
      <c r="I95" s="16"/>
      <c r="J95" s="16"/>
      <c r="K95" s="16"/>
    </row>
    <row r="96" spans="3:12" x14ac:dyDescent="0.2">
      <c r="C96" s="16"/>
      <c r="D96" s="16"/>
      <c r="E96" s="16"/>
      <c r="F96" s="16"/>
      <c r="G96" s="16"/>
      <c r="H96" s="16"/>
      <c r="I96" s="16"/>
      <c r="J96" s="16"/>
      <c r="K96" s="16"/>
    </row>
    <row r="97" spans="3:11" x14ac:dyDescent="0.2">
      <c r="C97" s="16"/>
      <c r="D97" s="16"/>
      <c r="E97" s="16"/>
      <c r="F97" s="16"/>
      <c r="G97" s="16"/>
      <c r="H97" s="16"/>
      <c r="I97" s="16"/>
      <c r="J97" s="16"/>
      <c r="K97" s="16"/>
    </row>
    <row r="98" spans="3:11" x14ac:dyDescent="0.2">
      <c r="C98" s="16"/>
      <c r="D98" s="16"/>
      <c r="E98" s="16"/>
      <c r="F98" s="16"/>
      <c r="G98" s="16"/>
      <c r="H98" s="16"/>
      <c r="I98" s="16"/>
      <c r="J98" s="16"/>
      <c r="K98" s="16"/>
    </row>
    <row r="99" spans="3:11" x14ac:dyDescent="0.2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2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2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2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x14ac:dyDescent="0.2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x14ac:dyDescent="0.2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x14ac:dyDescent="0.2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x14ac:dyDescent="0.2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x14ac:dyDescent="0.2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x14ac:dyDescent="0.2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x14ac:dyDescent="0.2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x14ac:dyDescent="0.2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x14ac:dyDescent="0.2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x14ac:dyDescent="0.2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x14ac:dyDescent="0.2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x14ac:dyDescent="0.2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x14ac:dyDescent="0.2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x14ac:dyDescent="0.2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x14ac:dyDescent="0.2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x14ac:dyDescent="0.2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x14ac:dyDescent="0.2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x14ac:dyDescent="0.2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x14ac:dyDescent="0.2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x14ac:dyDescent="0.2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x14ac:dyDescent="0.2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x14ac:dyDescent="0.2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x14ac:dyDescent="0.2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x14ac:dyDescent="0.2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x14ac:dyDescent="0.2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x14ac:dyDescent="0.2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x14ac:dyDescent="0.2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x14ac:dyDescent="0.2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x14ac:dyDescent="0.2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x14ac:dyDescent="0.2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x14ac:dyDescent="0.2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x14ac:dyDescent="0.2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x14ac:dyDescent="0.2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x14ac:dyDescent="0.2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x14ac:dyDescent="0.2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x14ac:dyDescent="0.2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x14ac:dyDescent="0.2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x14ac:dyDescent="0.2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x14ac:dyDescent="0.2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x14ac:dyDescent="0.2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x14ac:dyDescent="0.2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x14ac:dyDescent="0.2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x14ac:dyDescent="0.2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x14ac:dyDescent="0.2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x14ac:dyDescent="0.2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x14ac:dyDescent="0.2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x14ac:dyDescent="0.2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x14ac:dyDescent="0.2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x14ac:dyDescent="0.2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x14ac:dyDescent="0.2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x14ac:dyDescent="0.2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x14ac:dyDescent="0.2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x14ac:dyDescent="0.2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x14ac:dyDescent="0.2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x14ac:dyDescent="0.2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x14ac:dyDescent="0.2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x14ac:dyDescent="0.2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x14ac:dyDescent="0.2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x14ac:dyDescent="0.2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x14ac:dyDescent="0.2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x14ac:dyDescent="0.2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x14ac:dyDescent="0.2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x14ac:dyDescent="0.2">
      <c r="C165" s="16"/>
      <c r="D165" s="16"/>
      <c r="E165" s="16"/>
      <c r="F165" s="16"/>
      <c r="G165" s="16"/>
      <c r="H165" s="16"/>
      <c r="I165" s="16"/>
      <c r="J165" s="16"/>
      <c r="K165" s="16"/>
    </row>
  </sheetData>
  <mergeCells count="7">
    <mergeCell ref="F61:H61"/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0"/>
  <sheetViews>
    <sheetView zoomScale="110" zoomScaleNormal="110" zoomScaleSheetLayoutView="75" workbookViewId="0">
      <selection activeCell="L23" sqref="L23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5.140625" style="12" customWidth="1"/>
    <col min="4" max="4" width="18.28515625" style="12" customWidth="1"/>
    <col min="5" max="5" width="28.7109375" style="12" customWidth="1"/>
    <col min="6" max="6" width="20.140625" style="12" customWidth="1"/>
    <col min="7" max="7" width="19.85546875" style="12" customWidth="1"/>
    <col min="8" max="8" width="24.28515625" style="12" customWidth="1"/>
    <col min="9" max="9" width="20.140625" style="12" customWidth="1"/>
    <col min="10" max="10" width="16" style="12" customWidth="1"/>
    <col min="11" max="11" width="4" style="10" customWidth="1"/>
    <col min="12" max="16384" width="11.42578125" style="12"/>
  </cols>
  <sheetData>
    <row r="1" spans="2:11" ht="15" thickBot="1" x14ac:dyDescent="0.25"/>
    <row r="2" spans="2:1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1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1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1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11" x14ac:dyDescent="0.2">
      <c r="B6" s="27"/>
      <c r="C6" s="375"/>
      <c r="D6" s="375"/>
      <c r="E6" s="375"/>
      <c r="F6" s="375"/>
      <c r="G6" s="375"/>
      <c r="H6" s="375"/>
      <c r="I6" s="375"/>
      <c r="J6" s="376"/>
      <c r="K6" s="26"/>
    </row>
    <row r="7" spans="2:11" x14ac:dyDescent="0.2">
      <c r="B7" s="27"/>
      <c r="C7" s="375" t="s">
        <v>97</v>
      </c>
      <c r="D7" s="375"/>
      <c r="E7" s="375"/>
      <c r="F7" s="375"/>
      <c r="G7" s="375"/>
      <c r="H7" s="375"/>
      <c r="I7" s="375"/>
      <c r="J7" s="376"/>
      <c r="K7" s="26"/>
    </row>
    <row r="8" spans="2:11" x14ac:dyDescent="0.2">
      <c r="B8" s="27"/>
      <c r="C8" s="375" t="str">
        <f>+RESULTADOS!B10</f>
        <v>DEL 01 DE ENERO AL 28 DE FEBRERO 2021</v>
      </c>
      <c r="D8" s="375"/>
      <c r="E8" s="375"/>
      <c r="F8" s="375"/>
      <c r="G8" s="375"/>
      <c r="H8" s="375"/>
      <c r="I8" s="375"/>
      <c r="J8" s="376"/>
      <c r="K8" s="26"/>
    </row>
    <row r="9" spans="2:11" x14ac:dyDescent="0.2">
      <c r="B9" s="27"/>
      <c r="C9" s="375" t="str">
        <f>+'SITUACION '!C8:K8</f>
        <v>(Valores en RD$)</v>
      </c>
      <c r="D9" s="375"/>
      <c r="E9" s="375"/>
      <c r="F9" s="375"/>
      <c r="G9" s="375"/>
      <c r="H9" s="375"/>
      <c r="I9" s="375"/>
      <c r="J9" s="376"/>
      <c r="K9" s="26"/>
    </row>
    <row r="10" spans="2:11" x14ac:dyDescent="0.2">
      <c r="B10" s="27"/>
      <c r="C10" s="28"/>
      <c r="D10" s="28"/>
      <c r="E10" s="28"/>
      <c r="F10" s="28"/>
      <c r="G10" s="28"/>
      <c r="H10" s="28"/>
      <c r="I10" s="28"/>
      <c r="J10" s="29"/>
      <c r="K10" s="26"/>
    </row>
    <row r="11" spans="2:11" ht="15" thickBot="1" x14ac:dyDescent="0.25">
      <c r="B11" s="30"/>
      <c r="C11" s="31"/>
      <c r="D11" s="31"/>
      <c r="E11" s="31"/>
      <c r="F11" s="31"/>
      <c r="G11" s="31"/>
      <c r="H11" s="31"/>
      <c r="I11" s="31"/>
      <c r="J11" s="32"/>
      <c r="K11" s="26"/>
    </row>
    <row r="12" spans="2:11" x14ac:dyDescent="0.2">
      <c r="B12" s="65"/>
      <c r="C12" s="66"/>
      <c r="D12" s="67"/>
      <c r="E12" s="67"/>
      <c r="F12" s="67"/>
      <c r="G12" s="67"/>
      <c r="H12" s="67"/>
      <c r="I12" s="67"/>
      <c r="J12" s="68"/>
      <c r="K12" s="26"/>
    </row>
    <row r="13" spans="2:11" x14ac:dyDescent="0.2">
      <c r="B13" s="69"/>
      <c r="C13" s="70" t="s">
        <v>115</v>
      </c>
      <c r="D13" s="71" t="s">
        <v>5</v>
      </c>
      <c r="E13" s="71"/>
      <c r="F13" s="72"/>
      <c r="G13" s="73"/>
      <c r="H13" s="73"/>
      <c r="I13" s="73"/>
      <c r="J13" s="74"/>
      <c r="K13" s="26"/>
    </row>
    <row r="14" spans="2:11" x14ac:dyDescent="0.2">
      <c r="B14" s="69"/>
      <c r="C14" s="70"/>
      <c r="D14" s="71"/>
      <c r="E14" s="71"/>
      <c r="F14" s="72"/>
      <c r="G14" s="73"/>
      <c r="H14" s="73"/>
      <c r="I14" s="73"/>
      <c r="J14" s="74"/>
      <c r="K14" s="26"/>
    </row>
    <row r="15" spans="2:11" x14ac:dyDescent="0.2">
      <c r="B15" s="69"/>
      <c r="C15" s="75"/>
      <c r="D15" s="73" t="s">
        <v>279</v>
      </c>
      <c r="E15" s="73"/>
      <c r="F15" s="73"/>
      <c r="G15" s="73"/>
      <c r="H15" s="73"/>
      <c r="I15" s="73"/>
      <c r="J15" s="74"/>
      <c r="K15" s="26"/>
    </row>
    <row r="16" spans="2:11" x14ac:dyDescent="0.2">
      <c r="B16" s="69"/>
      <c r="C16" s="75"/>
      <c r="D16" s="73" t="s">
        <v>105</v>
      </c>
      <c r="E16" s="73"/>
      <c r="F16" s="73"/>
      <c r="G16" s="73"/>
      <c r="H16" s="73"/>
      <c r="I16" s="73"/>
      <c r="J16" s="74"/>
      <c r="K16" s="26"/>
    </row>
    <row r="17" spans="2:11" x14ac:dyDescent="0.2">
      <c r="B17" s="69"/>
      <c r="C17" s="75"/>
      <c r="D17" s="73" t="s">
        <v>102</v>
      </c>
      <c r="E17" s="73"/>
      <c r="F17" s="73"/>
      <c r="G17" s="73"/>
      <c r="H17" s="73"/>
      <c r="I17" s="73"/>
      <c r="J17" s="74"/>
      <c r="K17" s="26"/>
    </row>
    <row r="18" spans="2:11" x14ac:dyDescent="0.2">
      <c r="B18" s="69"/>
      <c r="C18" s="75"/>
      <c r="D18" s="73"/>
      <c r="E18" s="73"/>
      <c r="F18" s="73"/>
      <c r="G18" s="73"/>
      <c r="H18" s="73"/>
      <c r="I18" s="73"/>
      <c r="J18" s="74"/>
      <c r="K18" s="26"/>
    </row>
    <row r="19" spans="2:11" ht="13.15" customHeight="1" x14ac:dyDescent="0.2">
      <c r="B19" s="69"/>
      <c r="C19" s="76"/>
      <c r="D19" s="77" t="s">
        <v>70</v>
      </c>
      <c r="E19" s="77"/>
      <c r="F19" s="73"/>
      <c r="G19" s="73"/>
      <c r="H19" s="57"/>
      <c r="I19" s="73"/>
      <c r="J19" s="74"/>
      <c r="K19" s="26"/>
    </row>
    <row r="20" spans="2:11" hidden="1" x14ac:dyDescent="0.2">
      <c r="B20" s="69"/>
      <c r="C20" s="76"/>
      <c r="D20" s="73" t="s">
        <v>69</v>
      </c>
      <c r="E20" s="77"/>
      <c r="F20" s="73"/>
      <c r="G20" s="57">
        <v>0</v>
      </c>
      <c r="H20" s="57"/>
      <c r="I20" s="73"/>
      <c r="J20" s="74"/>
      <c r="K20" s="26"/>
    </row>
    <row r="21" spans="2:11" x14ac:dyDescent="0.2">
      <c r="B21" s="69"/>
      <c r="C21" s="76"/>
      <c r="D21" s="73" t="s">
        <v>139</v>
      </c>
      <c r="E21" s="73"/>
      <c r="F21" s="73"/>
      <c r="G21" s="57">
        <v>100000</v>
      </c>
      <c r="H21" s="57"/>
      <c r="I21" s="73"/>
      <c r="J21" s="74"/>
      <c r="K21" s="26"/>
    </row>
    <row r="22" spans="2:11" x14ac:dyDescent="0.2">
      <c r="B22" s="69"/>
      <c r="C22" s="76"/>
      <c r="D22" s="73" t="s">
        <v>162</v>
      </c>
      <c r="E22" s="63"/>
      <c r="F22" s="73"/>
      <c r="G22" s="62">
        <v>50000</v>
      </c>
      <c r="H22" s="62">
        <f>SUM(G20:G22)</f>
        <v>150000</v>
      </c>
      <c r="I22" s="73"/>
      <c r="J22" s="74"/>
      <c r="K22" s="26"/>
    </row>
    <row r="23" spans="2:11" x14ac:dyDescent="0.2">
      <c r="B23" s="69"/>
      <c r="C23" s="76"/>
      <c r="D23" s="64"/>
      <c r="E23" s="64"/>
      <c r="F23" s="64"/>
      <c r="G23" s="64"/>
      <c r="H23" s="57"/>
      <c r="I23" s="73"/>
      <c r="J23" s="74"/>
      <c r="K23" s="26"/>
    </row>
    <row r="24" spans="2:11" x14ac:dyDescent="0.2">
      <c r="B24" s="69"/>
      <c r="C24" s="76"/>
      <c r="D24" s="77" t="s">
        <v>99</v>
      </c>
      <c r="E24" s="77"/>
      <c r="F24" s="57"/>
      <c r="G24" s="63"/>
      <c r="H24" s="57"/>
      <c r="I24" s="73"/>
      <c r="J24" s="74"/>
      <c r="K24" s="26"/>
    </row>
    <row r="25" spans="2:11" x14ac:dyDescent="0.2">
      <c r="B25" s="69"/>
      <c r="C25" s="76"/>
      <c r="D25" s="73" t="s">
        <v>100</v>
      </c>
      <c r="E25" s="73"/>
      <c r="F25" s="73"/>
      <c r="G25" s="123">
        <v>56168138.759999998</v>
      </c>
      <c r="H25" s="64"/>
      <c r="I25" s="64"/>
      <c r="J25" s="74"/>
      <c r="K25" s="26"/>
    </row>
    <row r="26" spans="2:11" x14ac:dyDescent="0.2">
      <c r="B26" s="69"/>
      <c r="C26" s="76"/>
      <c r="D26" s="73" t="s">
        <v>101</v>
      </c>
      <c r="E26" s="73"/>
      <c r="F26" s="63"/>
      <c r="G26" s="57">
        <v>379719.06</v>
      </c>
      <c r="H26" s="64"/>
      <c r="I26" s="64"/>
      <c r="J26" s="74"/>
      <c r="K26" s="26"/>
    </row>
    <row r="27" spans="2:11" x14ac:dyDescent="0.2">
      <c r="B27" s="69"/>
      <c r="C27" s="76"/>
      <c r="D27" s="73" t="s">
        <v>110</v>
      </c>
      <c r="E27" s="64"/>
      <c r="F27" s="64"/>
      <c r="G27" s="57">
        <v>1366411.23</v>
      </c>
      <c r="H27" s="57"/>
      <c r="I27" s="73"/>
      <c r="J27" s="74"/>
      <c r="K27" s="26"/>
    </row>
    <row r="28" spans="2:11" x14ac:dyDescent="0.2">
      <c r="B28" s="69"/>
      <c r="C28" s="76"/>
      <c r="D28" s="73" t="s">
        <v>111</v>
      </c>
      <c r="E28" s="73"/>
      <c r="F28" s="64"/>
      <c r="G28" s="62">
        <v>922883.55</v>
      </c>
      <c r="H28" s="62">
        <f>SUM(G25:G28)</f>
        <v>58837152.599999994</v>
      </c>
      <c r="I28" s="73"/>
      <c r="J28" s="74"/>
      <c r="K28" s="26"/>
    </row>
    <row r="29" spans="2:11" x14ac:dyDescent="0.2">
      <c r="B29" s="69"/>
      <c r="C29" s="76"/>
      <c r="D29" s="73"/>
      <c r="E29" s="73"/>
      <c r="F29" s="64"/>
      <c r="G29" s="57"/>
      <c r="H29" s="57"/>
      <c r="I29" s="73"/>
      <c r="J29" s="74"/>
      <c r="K29" s="26"/>
    </row>
    <row r="30" spans="2:11" ht="15" thickBot="1" x14ac:dyDescent="0.25">
      <c r="B30" s="69"/>
      <c r="C30" s="76"/>
      <c r="D30" s="73"/>
      <c r="E30" s="73"/>
      <c r="F30" s="64"/>
      <c r="G30" s="57"/>
      <c r="H30" s="78">
        <f>+H28+H22</f>
        <v>58987152.599999994</v>
      </c>
      <c r="I30" s="73"/>
      <c r="J30" s="74"/>
      <c r="K30" s="26"/>
    </row>
    <row r="31" spans="2:11" ht="15" thickTop="1" x14ac:dyDescent="0.2">
      <c r="B31" s="69"/>
      <c r="C31" s="76"/>
      <c r="D31" s="73"/>
      <c r="E31" s="73"/>
      <c r="F31" s="64"/>
      <c r="G31" s="57"/>
      <c r="H31" s="57"/>
      <c r="I31" s="73"/>
      <c r="J31" s="74"/>
      <c r="K31" s="26"/>
    </row>
    <row r="32" spans="2:11" x14ac:dyDescent="0.2">
      <c r="B32" s="69"/>
      <c r="C32" s="76"/>
      <c r="D32" s="73" t="s">
        <v>153</v>
      </c>
      <c r="E32" s="73"/>
      <c r="F32" s="73"/>
      <c r="G32" s="57">
        <v>50600234.18</v>
      </c>
      <c r="H32" s="57"/>
      <c r="I32" s="57"/>
      <c r="J32" s="74"/>
      <c r="K32" s="26"/>
    </row>
    <row r="33" spans="2:11" x14ac:dyDescent="0.2">
      <c r="B33" s="69"/>
      <c r="C33" s="76"/>
      <c r="D33" s="73" t="s">
        <v>58</v>
      </c>
      <c r="E33" s="73"/>
      <c r="F33" s="73"/>
      <c r="G33" s="57">
        <v>12500446.74</v>
      </c>
      <c r="I33" s="57"/>
      <c r="J33" s="74"/>
      <c r="K33" s="26"/>
    </row>
    <row r="34" spans="2:11" x14ac:dyDescent="0.2">
      <c r="B34" s="69"/>
      <c r="C34" s="76"/>
      <c r="D34" s="73" t="s">
        <v>137</v>
      </c>
      <c r="E34" s="73"/>
      <c r="F34" s="73"/>
      <c r="G34" s="57">
        <v>142522248.28</v>
      </c>
      <c r="H34" s="57"/>
      <c r="I34" s="57"/>
      <c r="J34" s="74"/>
      <c r="K34" s="26"/>
    </row>
    <row r="35" spans="2:11" x14ac:dyDescent="0.2">
      <c r="B35" s="69"/>
      <c r="C35" s="76"/>
      <c r="D35" s="73" t="s">
        <v>136</v>
      </c>
      <c r="F35" s="73"/>
      <c r="G35" s="57">
        <v>47384620.689999998</v>
      </c>
      <c r="H35" s="57"/>
      <c r="I35" s="57"/>
      <c r="J35" s="74"/>
      <c r="K35" s="26"/>
    </row>
    <row r="36" spans="2:11" x14ac:dyDescent="0.2">
      <c r="B36" s="69"/>
      <c r="C36" s="76"/>
      <c r="D36" s="73" t="s">
        <v>67</v>
      </c>
      <c r="E36" s="64"/>
      <c r="F36" s="73"/>
      <c r="G36" s="62">
        <v>3628703.79</v>
      </c>
      <c r="H36" s="62">
        <f>SUM(G32:G36)</f>
        <v>256636253.67999998</v>
      </c>
      <c r="I36" s="57"/>
      <c r="J36" s="74"/>
      <c r="K36" s="26"/>
    </row>
    <row r="37" spans="2:11" hidden="1" x14ac:dyDescent="0.2">
      <c r="B37" s="69"/>
      <c r="C37" s="76"/>
      <c r="D37" s="73" t="s">
        <v>66</v>
      </c>
      <c r="E37" s="64"/>
      <c r="F37" s="73"/>
      <c r="G37" s="62">
        <v>0</v>
      </c>
      <c r="H37" s="62">
        <v>0</v>
      </c>
      <c r="I37" s="57"/>
      <c r="J37" s="74"/>
      <c r="K37" s="26"/>
    </row>
    <row r="38" spans="2:11" x14ac:dyDescent="0.2">
      <c r="B38" s="69"/>
      <c r="C38" s="76"/>
      <c r="E38" s="64"/>
      <c r="F38" s="73"/>
      <c r="G38" s="57"/>
      <c r="H38" s="57"/>
      <c r="I38" s="57"/>
      <c r="J38" s="74"/>
      <c r="K38" s="26"/>
    </row>
    <row r="39" spans="2:11" x14ac:dyDescent="0.2">
      <c r="B39" s="69"/>
      <c r="C39" s="76"/>
      <c r="D39" s="77" t="s">
        <v>140</v>
      </c>
      <c r="E39" s="77"/>
      <c r="F39" s="64"/>
      <c r="G39" s="57"/>
      <c r="H39" s="57"/>
      <c r="I39" s="57"/>
      <c r="J39" s="74"/>
      <c r="K39" s="26"/>
    </row>
    <row r="40" spans="2:11" hidden="1" x14ac:dyDescent="0.2">
      <c r="B40" s="69"/>
      <c r="C40" s="76"/>
      <c r="D40" s="64" t="s">
        <v>142</v>
      </c>
      <c r="E40" s="64"/>
      <c r="F40" s="64"/>
      <c r="G40" s="57">
        <v>0</v>
      </c>
      <c r="H40" s="57"/>
      <c r="I40" s="57"/>
      <c r="J40" s="74"/>
      <c r="K40" s="26"/>
    </row>
    <row r="41" spans="2:11" x14ac:dyDescent="0.2">
      <c r="B41" s="69"/>
      <c r="C41" s="76"/>
      <c r="D41" s="63" t="s">
        <v>152</v>
      </c>
      <c r="E41" s="64"/>
      <c r="F41" s="64"/>
      <c r="G41" s="57">
        <v>289854.45</v>
      </c>
      <c r="H41" s="57"/>
      <c r="I41" s="63"/>
      <c r="J41" s="74"/>
      <c r="K41" s="26"/>
    </row>
    <row r="42" spans="2:11" x14ac:dyDescent="0.2">
      <c r="B42" s="69"/>
      <c r="C42" s="76"/>
      <c r="D42" s="64" t="s">
        <v>141</v>
      </c>
      <c r="E42" s="63"/>
      <c r="F42" s="64"/>
      <c r="G42" s="62">
        <v>230081.080000002</v>
      </c>
      <c r="H42" s="62">
        <f>SUM(G41:G42)</f>
        <v>519935.53000000201</v>
      </c>
      <c r="I42" s="63"/>
      <c r="J42" s="74"/>
      <c r="K42" s="26"/>
    </row>
    <row r="43" spans="2:11" x14ac:dyDescent="0.2">
      <c r="B43" s="69"/>
      <c r="C43" s="76"/>
      <c r="E43" s="64"/>
      <c r="F43" s="64"/>
      <c r="G43" s="57" t="s">
        <v>143</v>
      </c>
      <c r="H43" s="57"/>
      <c r="I43" s="63"/>
      <c r="J43" s="74"/>
      <c r="K43" s="26"/>
    </row>
    <row r="44" spans="2:11" ht="15" thickBot="1" x14ac:dyDescent="0.25">
      <c r="B44" s="69"/>
      <c r="C44" s="75"/>
      <c r="D44" s="73"/>
      <c r="E44" s="73"/>
      <c r="F44" s="73"/>
      <c r="G44" s="73"/>
      <c r="H44" s="78">
        <f>+H42+H36</f>
        <v>257156189.20999998</v>
      </c>
      <c r="I44" s="63"/>
      <c r="J44" s="74"/>
      <c r="K44" s="26"/>
    </row>
    <row r="45" spans="2:11" ht="15" thickTop="1" x14ac:dyDescent="0.2">
      <c r="B45" s="69"/>
      <c r="C45" s="75"/>
      <c r="D45" s="73"/>
      <c r="E45" s="73"/>
      <c r="F45" s="73"/>
      <c r="G45" s="73"/>
      <c r="H45" s="54"/>
      <c r="I45" s="63"/>
      <c r="J45" s="74"/>
      <c r="K45" s="26"/>
    </row>
    <row r="46" spans="2:11" x14ac:dyDescent="0.2">
      <c r="B46" s="69"/>
      <c r="C46" s="70" t="s">
        <v>178</v>
      </c>
      <c r="D46" s="71" t="s">
        <v>125</v>
      </c>
      <c r="E46" s="71"/>
      <c r="F46" s="73"/>
      <c r="G46" s="73"/>
      <c r="H46" s="54"/>
      <c r="I46" s="63"/>
      <c r="J46" s="74"/>
      <c r="K46" s="26"/>
    </row>
    <row r="47" spans="2:11" ht="10.5" customHeight="1" x14ac:dyDescent="0.2">
      <c r="B47" s="69"/>
      <c r="C47" s="70"/>
      <c r="D47" s="71"/>
      <c r="E47" s="71"/>
      <c r="F47" s="73"/>
      <c r="G47" s="57"/>
      <c r="H47" s="79"/>
      <c r="I47" s="63"/>
      <c r="J47" s="74"/>
      <c r="K47" s="26"/>
    </row>
    <row r="48" spans="2:11" x14ac:dyDescent="0.2">
      <c r="B48" s="69"/>
      <c r="C48" s="70"/>
      <c r="D48" s="73" t="s">
        <v>118</v>
      </c>
      <c r="E48" s="73"/>
      <c r="F48" s="73"/>
      <c r="G48" s="57"/>
      <c r="H48" s="62">
        <v>2797749.18</v>
      </c>
      <c r="I48" s="63"/>
      <c r="J48" s="74"/>
      <c r="K48" s="26"/>
    </row>
    <row r="49" spans="2:11" hidden="1" x14ac:dyDescent="0.2">
      <c r="B49" s="69"/>
      <c r="C49" s="70"/>
      <c r="D49" s="73" t="s">
        <v>10</v>
      </c>
      <c r="E49" s="73"/>
      <c r="F49" s="73"/>
      <c r="G49" s="57"/>
      <c r="H49" s="62">
        <v>0</v>
      </c>
      <c r="I49" s="63"/>
      <c r="J49" s="74"/>
      <c r="K49" s="26"/>
    </row>
    <row r="50" spans="2:11" ht="15" thickBot="1" x14ac:dyDescent="0.25">
      <c r="B50" s="69"/>
      <c r="C50" s="70"/>
      <c r="D50" s="73"/>
      <c r="E50" s="73"/>
      <c r="F50" s="73"/>
      <c r="G50" s="57"/>
      <c r="H50" s="78">
        <f>SUM(H48:H49)</f>
        <v>2797749.18</v>
      </c>
      <c r="I50" s="57"/>
      <c r="J50" s="74"/>
      <c r="K50" s="26"/>
    </row>
    <row r="51" spans="2:11" ht="14.25" customHeight="1" thickTop="1" x14ac:dyDescent="0.2">
      <c r="B51" s="69"/>
      <c r="C51" s="70" t="s">
        <v>179</v>
      </c>
      <c r="D51" s="71" t="s">
        <v>119</v>
      </c>
      <c r="E51" s="71"/>
      <c r="F51" s="73"/>
      <c r="G51" s="73"/>
      <c r="H51" s="54"/>
      <c r="I51" s="73"/>
      <c r="J51" s="74"/>
      <c r="K51" s="26"/>
    </row>
    <row r="52" spans="2:11" ht="13.5" customHeight="1" x14ac:dyDescent="0.2">
      <c r="B52" s="69"/>
      <c r="C52" s="75"/>
      <c r="D52" s="73"/>
      <c r="E52" s="73"/>
      <c r="F52" s="73"/>
      <c r="G52" s="73"/>
      <c r="H52" s="54"/>
      <c r="I52" s="57"/>
      <c r="J52" s="74"/>
      <c r="K52" s="26"/>
    </row>
    <row r="53" spans="2:11" hidden="1" x14ac:dyDescent="0.2">
      <c r="B53" s="69"/>
      <c r="C53" s="75"/>
      <c r="D53" s="73" t="s">
        <v>121</v>
      </c>
      <c r="E53" s="73"/>
      <c r="F53" s="73"/>
      <c r="G53" s="73"/>
      <c r="H53" s="80"/>
      <c r="I53" s="73"/>
      <c r="J53" s="74"/>
      <c r="K53" s="26"/>
    </row>
    <row r="54" spans="2:11" hidden="1" x14ac:dyDescent="0.2">
      <c r="B54" s="69"/>
      <c r="C54" s="75"/>
      <c r="D54" s="73" t="s">
        <v>145</v>
      </c>
      <c r="E54" s="73"/>
      <c r="F54" s="73"/>
      <c r="G54" s="73"/>
      <c r="H54" s="80">
        <v>0</v>
      </c>
      <c r="I54" s="73"/>
      <c r="J54" s="74"/>
      <c r="K54" s="26"/>
    </row>
    <row r="55" spans="2:11" x14ac:dyDescent="0.2">
      <c r="B55" s="69"/>
      <c r="C55" s="75"/>
      <c r="D55" s="73" t="s">
        <v>145</v>
      </c>
      <c r="E55" s="73"/>
      <c r="F55" s="73"/>
      <c r="G55" s="73"/>
      <c r="H55" s="80">
        <v>2040631.42</v>
      </c>
      <c r="I55" s="73"/>
      <c r="J55" s="74"/>
      <c r="K55" s="26"/>
    </row>
    <row r="56" spans="2:11" x14ac:dyDescent="0.2">
      <c r="B56" s="69"/>
      <c r="C56" s="75"/>
      <c r="D56" s="73" t="s">
        <v>201</v>
      </c>
      <c r="E56" s="73"/>
      <c r="F56" s="73"/>
      <c r="G56" s="73"/>
      <c r="H56" s="371">
        <v>4153785.56</v>
      </c>
      <c r="I56" s="73"/>
      <c r="J56" s="74"/>
      <c r="K56" s="26"/>
    </row>
    <row r="57" spans="2:11" ht="15" thickBot="1" x14ac:dyDescent="0.25">
      <c r="B57" s="69"/>
      <c r="C57" s="75"/>
      <c r="D57" s="73"/>
      <c r="E57" s="73"/>
      <c r="F57" s="73"/>
      <c r="G57" s="73"/>
      <c r="H57" s="81">
        <f>SUM(H54:H56)</f>
        <v>6194416.9800000004</v>
      </c>
      <c r="I57" s="73"/>
      <c r="J57" s="74"/>
      <c r="K57" s="26"/>
    </row>
    <row r="58" spans="2:11" ht="17.25" customHeight="1" thickTop="1" x14ac:dyDescent="0.2">
      <c r="B58" s="69"/>
      <c r="C58" s="70"/>
      <c r="D58" s="82"/>
      <c r="E58" s="71"/>
      <c r="F58" s="64"/>
      <c r="G58" s="83"/>
      <c r="H58" s="84"/>
      <c r="I58" s="85"/>
      <c r="J58" s="74"/>
      <c r="K58" s="26"/>
    </row>
    <row r="59" spans="2:11" ht="12" customHeight="1" x14ac:dyDescent="0.2">
      <c r="B59" s="69"/>
      <c r="C59" s="70"/>
      <c r="D59" s="71"/>
      <c r="E59" s="71"/>
      <c r="F59" s="64"/>
      <c r="G59" s="83"/>
      <c r="H59" s="84"/>
      <c r="I59" s="85"/>
      <c r="J59" s="74"/>
      <c r="K59" s="26"/>
    </row>
    <row r="60" spans="2:11" x14ac:dyDescent="0.2">
      <c r="B60" s="69"/>
      <c r="C60" s="75"/>
      <c r="D60" s="71" t="s">
        <v>90</v>
      </c>
      <c r="E60" s="71"/>
      <c r="F60" s="150"/>
      <c r="G60" s="57"/>
      <c r="H60" s="46"/>
      <c r="I60" s="73"/>
      <c r="J60" s="74"/>
      <c r="K60" s="26"/>
    </row>
    <row r="61" spans="2:11" x14ac:dyDescent="0.2">
      <c r="B61" s="69"/>
      <c r="C61" s="75"/>
      <c r="D61" s="73"/>
      <c r="E61" s="73"/>
      <c r="F61" s="57"/>
      <c r="G61" s="73"/>
      <c r="H61" s="64"/>
      <c r="I61" s="92"/>
      <c r="J61" s="74"/>
      <c r="K61" s="26"/>
    </row>
    <row r="62" spans="2:11" ht="21.75" customHeight="1" x14ac:dyDescent="0.2">
      <c r="B62" s="69"/>
      <c r="C62" s="70" t="s">
        <v>181</v>
      </c>
      <c r="D62" s="86" t="s">
        <v>275</v>
      </c>
      <c r="E62" s="86"/>
      <c r="F62" s="73"/>
      <c r="G62" s="73"/>
      <c r="H62" s="57"/>
      <c r="I62" s="92"/>
      <c r="J62" s="74"/>
      <c r="K62" s="26"/>
    </row>
    <row r="63" spans="2:11" x14ac:dyDescent="0.2">
      <c r="B63" s="69"/>
      <c r="C63" s="75"/>
      <c r="D63" s="73"/>
      <c r="E63" s="73"/>
      <c r="F63" s="73"/>
      <c r="G63" s="73"/>
      <c r="H63" s="73"/>
      <c r="I63" s="73"/>
      <c r="J63" s="74"/>
      <c r="K63" s="26"/>
    </row>
    <row r="64" spans="2:11" x14ac:dyDescent="0.2">
      <c r="B64" s="69"/>
      <c r="C64" s="154"/>
      <c r="D64" s="385" t="s">
        <v>171</v>
      </c>
      <c r="E64" s="155"/>
      <c r="F64" s="156"/>
      <c r="G64" s="385" t="s">
        <v>172</v>
      </c>
      <c r="H64" s="155" t="s">
        <v>113</v>
      </c>
      <c r="I64" s="157" t="s">
        <v>173</v>
      </c>
      <c r="J64" s="74"/>
      <c r="K64" s="26"/>
    </row>
    <row r="65" spans="1:11" ht="15" thickBot="1" x14ac:dyDescent="0.25">
      <c r="B65" s="69"/>
      <c r="C65" s="158"/>
      <c r="D65" s="386"/>
      <c r="E65" s="93"/>
      <c r="F65" s="94"/>
      <c r="G65" s="386"/>
      <c r="H65" s="93" t="s">
        <v>174</v>
      </c>
      <c r="I65" s="159" t="s">
        <v>175</v>
      </c>
      <c r="J65" s="74"/>
      <c r="K65" s="26"/>
    </row>
    <row r="66" spans="1:11" x14ac:dyDescent="0.2">
      <c r="B66" s="69"/>
      <c r="C66" s="160"/>
      <c r="D66" s="73"/>
      <c r="E66" s="73"/>
      <c r="F66" s="73"/>
      <c r="G66" s="58"/>
      <c r="H66" s="58"/>
      <c r="I66" s="161"/>
      <c r="J66" s="74"/>
      <c r="K66" s="26"/>
    </row>
    <row r="67" spans="1:11" ht="17.25" customHeight="1" x14ac:dyDescent="0.2">
      <c r="B67" s="69"/>
      <c r="C67" s="162" t="s">
        <v>176</v>
      </c>
      <c r="D67" s="73"/>
      <c r="E67" s="73"/>
      <c r="F67" s="64"/>
      <c r="G67" s="57">
        <v>179178600</v>
      </c>
      <c r="H67" s="58"/>
      <c r="I67" s="161">
        <f>+G67</f>
        <v>179178600</v>
      </c>
      <c r="J67" s="74"/>
      <c r="K67" s="26"/>
    </row>
    <row r="68" spans="1:11" ht="14.25" customHeight="1" x14ac:dyDescent="0.2">
      <c r="B68" s="69"/>
      <c r="C68" s="162" t="s">
        <v>177</v>
      </c>
      <c r="D68" s="73"/>
      <c r="E68" s="73"/>
      <c r="F68" s="64"/>
      <c r="G68" s="333">
        <v>90440344.430000007</v>
      </c>
      <c r="H68" s="58">
        <v>28584101.079999998</v>
      </c>
      <c r="I68" s="161">
        <f>+G68-H68</f>
        <v>61856243.350000009</v>
      </c>
      <c r="J68" s="74"/>
      <c r="K68" s="26"/>
    </row>
    <row r="69" spans="1:11" ht="14.25" hidden="1" customHeight="1" x14ac:dyDescent="0.2">
      <c r="B69" s="69"/>
      <c r="C69" s="342" t="s">
        <v>206</v>
      </c>
      <c r="D69" s="73"/>
      <c r="E69" s="73"/>
      <c r="F69" s="64"/>
      <c r="G69" s="333">
        <v>0</v>
      </c>
      <c r="H69" s="58"/>
      <c r="I69" s="161">
        <v>0</v>
      </c>
      <c r="J69" s="74"/>
      <c r="K69" s="26"/>
    </row>
    <row r="70" spans="1:11" ht="14.25" customHeight="1" x14ac:dyDescent="0.2">
      <c r="B70" s="69"/>
      <c r="C70" s="342" t="s">
        <v>254</v>
      </c>
      <c r="D70" s="73"/>
      <c r="E70" s="73"/>
      <c r="F70" s="64"/>
      <c r="G70" s="333">
        <v>56134209</v>
      </c>
      <c r="H70" s="58"/>
      <c r="I70" s="161">
        <f>+G70</f>
        <v>56134209</v>
      </c>
      <c r="J70" s="74"/>
      <c r="K70" s="26"/>
    </row>
    <row r="71" spans="1:11" ht="14.25" customHeight="1" x14ac:dyDescent="0.2">
      <c r="B71" s="69"/>
      <c r="C71" s="342" t="s">
        <v>207</v>
      </c>
      <c r="D71" s="73"/>
      <c r="E71" s="73"/>
      <c r="F71" s="64"/>
      <c r="G71" s="333">
        <v>8646000</v>
      </c>
      <c r="H71" s="58"/>
      <c r="I71" s="161">
        <v>8646000</v>
      </c>
      <c r="J71" s="74"/>
      <c r="K71" s="26"/>
    </row>
    <row r="72" spans="1:11" ht="14.25" customHeight="1" x14ac:dyDescent="0.2">
      <c r="B72" s="69"/>
      <c r="C72" s="342" t="s">
        <v>211</v>
      </c>
      <c r="D72" s="73"/>
      <c r="E72" s="73"/>
      <c r="F72" s="64"/>
      <c r="G72" s="333">
        <f>203095.19</f>
        <v>203095.19</v>
      </c>
      <c r="H72" s="58"/>
      <c r="I72" s="161">
        <f>+G72</f>
        <v>203095.19</v>
      </c>
      <c r="J72" s="74"/>
      <c r="K72" s="26"/>
    </row>
    <row r="73" spans="1:11" x14ac:dyDescent="0.2">
      <c r="A73" s="7"/>
      <c r="B73" s="69"/>
      <c r="C73" s="342" t="s">
        <v>148</v>
      </c>
      <c r="D73" s="73"/>
      <c r="E73" s="73"/>
      <c r="F73" s="324"/>
      <c r="G73" s="333">
        <f>17037922.94</f>
        <v>17037922.940000001</v>
      </c>
      <c r="H73" s="58">
        <v>16577360</v>
      </c>
      <c r="I73" s="161">
        <f>+G73-H73</f>
        <v>460562.94000000134</v>
      </c>
      <c r="J73" s="74"/>
      <c r="K73" s="26"/>
    </row>
    <row r="74" spans="1:11" ht="15.75" customHeight="1" x14ac:dyDescent="0.2">
      <c r="B74" s="69"/>
      <c r="C74" s="342" t="s">
        <v>74</v>
      </c>
      <c r="D74" s="73"/>
      <c r="E74" s="73"/>
      <c r="F74" s="64"/>
      <c r="G74" s="333">
        <f>34432809.02+267159.08+397844.07</f>
        <v>35097812.170000002</v>
      </c>
      <c r="H74" s="58">
        <v>30653203</v>
      </c>
      <c r="I74" s="161">
        <f>+G74-H74</f>
        <v>4444609.1700000018</v>
      </c>
      <c r="J74" s="74"/>
      <c r="K74" s="26"/>
    </row>
    <row r="75" spans="1:11" x14ac:dyDescent="0.2">
      <c r="A75" s="7"/>
      <c r="B75" s="69"/>
      <c r="C75" s="342" t="s">
        <v>40</v>
      </c>
      <c r="D75" s="73"/>
      <c r="E75" s="73"/>
      <c r="F75" s="64"/>
      <c r="G75" s="333">
        <v>6304488</v>
      </c>
      <c r="H75" s="58">
        <v>2858680</v>
      </c>
      <c r="I75" s="161">
        <f>+G75-H75</f>
        <v>3445808</v>
      </c>
      <c r="J75" s="74"/>
      <c r="K75" s="26"/>
    </row>
    <row r="76" spans="1:11" hidden="1" x14ac:dyDescent="0.2">
      <c r="A76" s="7"/>
      <c r="B76" s="69"/>
      <c r="C76" s="342" t="s">
        <v>161</v>
      </c>
      <c r="D76" s="73"/>
      <c r="E76" s="73"/>
      <c r="F76" s="64"/>
      <c r="G76" s="333">
        <v>0</v>
      </c>
      <c r="H76" s="58">
        <f>+H721</f>
        <v>0</v>
      </c>
      <c r="I76" s="161">
        <v>0</v>
      </c>
      <c r="J76" s="74"/>
      <c r="K76" s="26"/>
    </row>
    <row r="77" spans="1:11" hidden="1" x14ac:dyDescent="0.2">
      <c r="A77" s="7"/>
      <c r="B77" s="69"/>
      <c r="C77" s="342" t="s">
        <v>42</v>
      </c>
      <c r="D77" s="73"/>
      <c r="E77" s="73"/>
      <c r="F77" s="64"/>
      <c r="G77" s="333">
        <v>0</v>
      </c>
      <c r="H77" s="58">
        <v>0</v>
      </c>
      <c r="I77" s="161">
        <v>0</v>
      </c>
      <c r="J77" s="74"/>
      <c r="K77" s="26"/>
    </row>
    <row r="78" spans="1:11" x14ac:dyDescent="0.2">
      <c r="B78" s="69"/>
      <c r="C78" s="342" t="s">
        <v>166</v>
      </c>
      <c r="D78" s="73"/>
      <c r="E78" s="73"/>
      <c r="F78" s="64"/>
      <c r="G78" s="333">
        <f>20523891.97-782546.82</f>
        <v>19741345.149999999</v>
      </c>
      <c r="H78" s="58">
        <v>18086738.739999998</v>
      </c>
      <c r="I78" s="161">
        <f>+G78-H78</f>
        <v>1654606.4100000001</v>
      </c>
      <c r="J78" s="74"/>
      <c r="K78" s="26"/>
    </row>
    <row r="79" spans="1:11" x14ac:dyDescent="0.2">
      <c r="B79" s="69"/>
      <c r="C79" s="162" t="s">
        <v>91</v>
      </c>
      <c r="D79" s="73"/>
      <c r="E79" s="73"/>
      <c r="F79" s="64"/>
      <c r="G79" s="333">
        <f>47900887+30928.24+504745+524379.65</f>
        <v>48960939.890000001</v>
      </c>
      <c r="H79" s="58">
        <v>43031032.060000002</v>
      </c>
      <c r="I79" s="161">
        <f>+G79-H79</f>
        <v>5929907.8299999982</v>
      </c>
      <c r="J79" s="74"/>
      <c r="K79" s="26"/>
    </row>
    <row r="80" spans="1:11" x14ac:dyDescent="0.2">
      <c r="B80" s="69"/>
      <c r="C80" s="162" t="s">
        <v>132</v>
      </c>
      <c r="D80" s="73"/>
      <c r="E80" s="73"/>
      <c r="F80" s="64"/>
      <c r="G80" s="341">
        <f>17605611.47+94400</f>
        <v>17700011.469999999</v>
      </c>
      <c r="H80" s="95">
        <v>8003862.0899999999</v>
      </c>
      <c r="I80" s="161">
        <f>+G80-H80</f>
        <v>9696149.379999999</v>
      </c>
      <c r="J80" s="74"/>
      <c r="K80" s="26"/>
    </row>
    <row r="81" spans="2:11" ht="15" thickBot="1" x14ac:dyDescent="0.25">
      <c r="B81" s="69"/>
      <c r="C81" s="164"/>
      <c r="D81" s="64"/>
      <c r="E81" s="73"/>
      <c r="F81" s="64"/>
      <c r="G81" s="96">
        <f>SUM(G67:G80)</f>
        <v>479444768.24000001</v>
      </c>
      <c r="H81" s="96">
        <f>SUM(H68:H80)</f>
        <v>147794976.97</v>
      </c>
      <c r="I81" s="165">
        <f>SUM(I67:I80)</f>
        <v>331649791.27000004</v>
      </c>
      <c r="J81" s="74"/>
      <c r="K81" s="26"/>
    </row>
    <row r="82" spans="2:11" ht="15" thickTop="1" x14ac:dyDescent="0.2">
      <c r="B82" s="69"/>
      <c r="C82" s="166"/>
      <c r="D82" s="148"/>
      <c r="E82" s="167"/>
      <c r="F82" s="167"/>
      <c r="G82" s="95"/>
      <c r="H82" s="95"/>
      <c r="I82" s="163"/>
      <c r="J82" s="74"/>
      <c r="K82" s="26"/>
    </row>
    <row r="83" spans="2:11" x14ac:dyDescent="0.2">
      <c r="B83" s="69"/>
      <c r="C83" s="64"/>
      <c r="D83" s="64"/>
      <c r="E83" s="73"/>
      <c r="F83" s="73"/>
      <c r="G83" s="58"/>
      <c r="H83" s="58"/>
      <c r="I83" s="58"/>
      <c r="J83" s="74"/>
      <c r="K83" s="26"/>
    </row>
    <row r="84" spans="2:11" x14ac:dyDescent="0.2">
      <c r="B84" s="69"/>
      <c r="C84" s="64"/>
      <c r="D84" s="64"/>
      <c r="E84" s="73"/>
      <c r="F84" s="73"/>
      <c r="G84" s="58"/>
      <c r="H84" s="58"/>
      <c r="I84" s="58"/>
      <c r="J84" s="74"/>
      <c r="K84" s="26"/>
    </row>
    <row r="85" spans="2:11" ht="15" thickBot="1" x14ac:dyDescent="0.25">
      <c r="B85" s="88"/>
      <c r="C85" s="113"/>
      <c r="D85" s="113"/>
      <c r="E85" s="89"/>
      <c r="F85" s="89"/>
      <c r="G85" s="171"/>
      <c r="H85" s="171"/>
      <c r="I85" s="171"/>
      <c r="J85" s="90"/>
      <c r="K85" s="26"/>
    </row>
    <row r="86" spans="2:11" ht="18" customHeight="1" thickTop="1" x14ac:dyDescent="0.2">
      <c r="B86" s="69"/>
      <c r="C86" s="73"/>
      <c r="D86" s="144" t="s">
        <v>252</v>
      </c>
      <c r="E86" s="144"/>
      <c r="F86" s="144"/>
      <c r="G86" s="144"/>
      <c r="H86" s="91"/>
      <c r="I86" s="145"/>
      <c r="J86" s="74"/>
      <c r="K86" s="26"/>
    </row>
    <row r="87" spans="2:11" x14ac:dyDescent="0.2">
      <c r="B87" s="69"/>
      <c r="C87" s="73"/>
      <c r="D87" s="144" t="s">
        <v>220</v>
      </c>
      <c r="E87" s="144"/>
      <c r="F87" s="144"/>
      <c r="G87" s="144"/>
      <c r="H87" s="91"/>
      <c r="I87" s="145"/>
      <c r="J87" s="74"/>
      <c r="K87" s="26"/>
    </row>
    <row r="88" spans="2:11" x14ac:dyDescent="0.2">
      <c r="B88" s="97"/>
      <c r="C88" s="63"/>
      <c r="D88" s="180" t="s">
        <v>253</v>
      </c>
      <c r="E88" s="18"/>
      <c r="F88" s="38"/>
      <c r="G88" s="38"/>
      <c r="H88" s="91"/>
      <c r="I88" s="91"/>
      <c r="J88" s="98"/>
    </row>
    <row r="89" spans="2:11" x14ac:dyDescent="0.2">
      <c r="B89" s="97"/>
      <c r="C89" s="63"/>
      <c r="D89" s="144" t="s">
        <v>250</v>
      </c>
      <c r="E89" s="144"/>
      <c r="F89" s="144"/>
      <c r="G89" s="144"/>
      <c r="H89" s="91"/>
      <c r="I89" s="91"/>
      <c r="J89" s="98"/>
    </row>
    <row r="90" spans="2:11" x14ac:dyDescent="0.2">
      <c r="B90" s="97"/>
      <c r="C90" s="63"/>
      <c r="D90" s="144" t="s">
        <v>251</v>
      </c>
      <c r="E90" s="144"/>
      <c r="F90" s="144"/>
      <c r="G90" s="144"/>
      <c r="H90" s="91"/>
      <c r="I90" s="91"/>
      <c r="J90" s="98"/>
    </row>
    <row r="91" spans="2:11" x14ac:dyDescent="0.2">
      <c r="B91" s="97"/>
      <c r="C91" s="63"/>
      <c r="D91" s="144" t="s">
        <v>56</v>
      </c>
      <c r="E91" s="144"/>
      <c r="F91" s="144"/>
      <c r="G91" s="144"/>
      <c r="H91" s="91"/>
      <c r="I91" s="91"/>
      <c r="J91" s="98"/>
    </row>
    <row r="92" spans="2:11" x14ac:dyDescent="0.2">
      <c r="B92" s="97"/>
      <c r="C92" s="51"/>
      <c r="D92" s="64"/>
      <c r="E92" s="64"/>
      <c r="F92" s="51"/>
      <c r="G92" s="124"/>
      <c r="H92" s="64"/>
      <c r="I92" s="64"/>
      <c r="J92" s="98"/>
    </row>
    <row r="93" spans="2:11" x14ac:dyDescent="0.2">
      <c r="B93" s="97"/>
      <c r="C93" s="56" t="s">
        <v>170</v>
      </c>
      <c r="D93" s="56" t="s">
        <v>57</v>
      </c>
      <c r="E93" s="56"/>
      <c r="F93" s="51"/>
      <c r="G93" s="51"/>
      <c r="H93" s="64"/>
      <c r="I93" s="51"/>
      <c r="J93" s="98"/>
    </row>
    <row r="94" spans="2:11" ht="15" thickBot="1" x14ac:dyDescent="0.25">
      <c r="B94" s="97"/>
      <c r="C94" s="51"/>
      <c r="D94" s="51"/>
      <c r="E94" s="51"/>
      <c r="F94" s="51"/>
      <c r="G94" s="51"/>
      <c r="H94" s="51"/>
      <c r="I94" s="51"/>
      <c r="J94" s="98"/>
    </row>
    <row r="95" spans="2:11" ht="21" customHeight="1" thickBot="1" x14ac:dyDescent="0.25">
      <c r="B95" s="97"/>
      <c r="C95" s="51"/>
      <c r="D95" s="99" t="s">
        <v>171</v>
      </c>
      <c r="E95" s="100" t="s">
        <v>92</v>
      </c>
      <c r="F95" s="100" t="s">
        <v>159</v>
      </c>
      <c r="G95" s="100" t="s">
        <v>160</v>
      </c>
      <c r="H95" s="147" t="s">
        <v>55</v>
      </c>
      <c r="I95" s="101" t="s">
        <v>219</v>
      </c>
      <c r="J95" s="98"/>
    </row>
    <row r="96" spans="2:11" ht="9" customHeight="1" x14ac:dyDescent="0.2">
      <c r="B96" s="97"/>
      <c r="C96" s="51"/>
      <c r="D96" s="146"/>
      <c r="E96" s="168"/>
      <c r="F96" s="168"/>
      <c r="G96" s="169"/>
      <c r="H96" s="169"/>
      <c r="I96" s="168"/>
      <c r="J96" s="98"/>
    </row>
    <row r="97" spans="2:10" ht="14.25" customHeight="1" x14ac:dyDescent="0.2">
      <c r="B97" s="97"/>
      <c r="C97" s="51"/>
      <c r="D97" s="51"/>
      <c r="E97" s="51"/>
      <c r="F97" s="51"/>
      <c r="G97" s="64"/>
      <c r="H97" s="64"/>
      <c r="I97" s="51"/>
      <c r="J97" s="98"/>
    </row>
    <row r="98" spans="2:10" ht="14.25" customHeight="1" x14ac:dyDescent="0.2">
      <c r="B98" s="97"/>
      <c r="C98" s="51"/>
      <c r="D98" s="51" t="s">
        <v>165</v>
      </c>
      <c r="E98" s="176">
        <v>97238880</v>
      </c>
      <c r="F98" s="102">
        <v>83697100</v>
      </c>
      <c r="G98" s="102">
        <v>-30801220</v>
      </c>
      <c r="H98" s="64">
        <v>14896456</v>
      </c>
      <c r="I98" s="58">
        <v>-586736</v>
      </c>
      <c r="J98" s="98"/>
    </row>
    <row r="99" spans="2:10" x14ac:dyDescent="0.2">
      <c r="B99" s="97"/>
      <c r="C99" s="51"/>
      <c r="D99" s="51" t="s">
        <v>184</v>
      </c>
      <c r="E99" s="176">
        <v>70888238</v>
      </c>
      <c r="F99" s="102">
        <v>15435455</v>
      </c>
      <c r="G99" s="58">
        <v>28381266</v>
      </c>
      <c r="H99" s="148">
        <v>2179622</v>
      </c>
      <c r="I99" s="95">
        <v>-9830956</v>
      </c>
      <c r="J99" s="98"/>
    </row>
    <row r="100" spans="2:10" ht="15" thickBot="1" x14ac:dyDescent="0.25">
      <c r="B100" s="97"/>
      <c r="C100" s="51"/>
      <c r="D100" s="55" t="s">
        <v>185</v>
      </c>
      <c r="E100" s="177">
        <f>SUM(E98:E99)</f>
        <v>168127118</v>
      </c>
      <c r="F100" s="104">
        <f>SUM(F98:F99)</f>
        <v>99132555</v>
      </c>
      <c r="G100" s="104">
        <f>SUM(G96:G99)</f>
        <v>-2419954</v>
      </c>
      <c r="H100" s="114">
        <f>SUM(H98:H99)</f>
        <v>17076078</v>
      </c>
      <c r="I100" s="170">
        <f>SUM(I98:I99)</f>
        <v>-10417692</v>
      </c>
      <c r="J100" s="103"/>
    </row>
    <row r="101" spans="2:10" ht="18.75" customHeight="1" thickTop="1" thickBot="1" x14ac:dyDescent="0.25">
      <c r="B101" s="97"/>
      <c r="C101" s="51"/>
      <c r="D101" s="51"/>
      <c r="E101" s="51"/>
      <c r="F101" s="51"/>
      <c r="G101" s="51"/>
      <c r="H101" s="51"/>
      <c r="I101" s="63"/>
      <c r="J101" s="98"/>
    </row>
    <row r="102" spans="2:10" ht="15" thickBot="1" x14ac:dyDescent="0.25">
      <c r="B102" s="97"/>
      <c r="C102" s="51"/>
      <c r="D102" s="99" t="s">
        <v>171</v>
      </c>
      <c r="E102" s="101" t="s">
        <v>187</v>
      </c>
      <c r="F102" s="146"/>
      <c r="G102" s="179"/>
      <c r="H102" s="179"/>
      <c r="I102" s="146"/>
      <c r="J102" s="98"/>
    </row>
    <row r="103" spans="2:10" ht="18" customHeight="1" x14ac:dyDescent="0.2">
      <c r="B103" s="97"/>
      <c r="C103" s="51"/>
      <c r="D103" s="146"/>
      <c r="E103" s="168"/>
      <c r="F103" s="146"/>
      <c r="G103" s="64"/>
      <c r="H103" s="64"/>
      <c r="I103" s="146"/>
      <c r="J103" s="98"/>
    </row>
    <row r="104" spans="2:10" ht="14.25" customHeight="1" x14ac:dyDescent="0.2">
      <c r="B104" s="97"/>
      <c r="C104" s="51"/>
      <c r="D104" s="51" t="s">
        <v>165</v>
      </c>
      <c r="E104" s="351">
        <f>SUM(F98:I98)</f>
        <v>67205600</v>
      </c>
      <c r="F104" s="102"/>
      <c r="G104" s="102"/>
      <c r="H104" s="64"/>
      <c r="I104" s="58"/>
      <c r="J104" s="98"/>
    </row>
    <row r="105" spans="2:10" x14ac:dyDescent="0.2">
      <c r="B105" s="97"/>
      <c r="C105" s="51"/>
      <c r="D105" s="51" t="s">
        <v>184</v>
      </c>
      <c r="E105" s="351">
        <f>SUM(F99:I99)</f>
        <v>36165387</v>
      </c>
      <c r="F105" s="102"/>
      <c r="G105" s="58"/>
      <c r="H105" s="64"/>
      <c r="I105" s="58"/>
      <c r="J105" s="98"/>
    </row>
    <row r="106" spans="2:10" ht="15" thickBot="1" x14ac:dyDescent="0.25">
      <c r="B106" s="97"/>
      <c r="C106" s="51"/>
      <c r="D106" s="55" t="s">
        <v>185</v>
      </c>
      <c r="E106" s="177">
        <f>SUM(E104:E105)</f>
        <v>103370987</v>
      </c>
      <c r="F106" s="178"/>
      <c r="G106" s="178"/>
      <c r="H106" s="83"/>
      <c r="I106" s="60"/>
      <c r="J106" s="103"/>
    </row>
    <row r="107" spans="2:10" ht="15" thickTop="1" x14ac:dyDescent="0.2">
      <c r="B107" s="97"/>
      <c r="C107" s="51"/>
      <c r="D107" s="55"/>
      <c r="E107" s="334"/>
      <c r="F107" s="178"/>
      <c r="G107" s="178"/>
      <c r="H107" s="83"/>
      <c r="I107" s="60"/>
      <c r="J107" s="103"/>
    </row>
    <row r="108" spans="2:10" x14ac:dyDescent="0.2">
      <c r="B108" s="97"/>
      <c r="C108" s="51"/>
      <c r="D108" s="55"/>
      <c r="E108" s="334"/>
      <c r="F108" s="352"/>
      <c r="G108" s="178"/>
      <c r="H108" s="83"/>
      <c r="I108" s="60"/>
      <c r="J108" s="103"/>
    </row>
    <row r="109" spans="2:10" x14ac:dyDescent="0.2">
      <c r="B109" s="97"/>
      <c r="C109" s="56" t="s">
        <v>208</v>
      </c>
      <c r="D109" s="335" t="s">
        <v>255</v>
      </c>
      <c r="E109" s="335"/>
      <c r="F109" s="178"/>
      <c r="G109" s="178"/>
      <c r="H109" s="83"/>
      <c r="I109" s="60"/>
      <c r="J109" s="103"/>
    </row>
    <row r="110" spans="2:10" ht="6.75" customHeight="1" x14ac:dyDescent="0.2">
      <c r="B110" s="97"/>
      <c r="C110" s="51"/>
      <c r="D110" s="55"/>
      <c r="E110" s="334"/>
      <c r="F110" s="178"/>
      <c r="G110" s="178"/>
      <c r="H110" s="83"/>
      <c r="I110" s="60"/>
      <c r="J110" s="103"/>
    </row>
    <row r="111" spans="2:10" x14ac:dyDescent="0.2">
      <c r="B111" s="97"/>
      <c r="C111" s="51"/>
      <c r="D111" s="144" t="s">
        <v>268</v>
      </c>
      <c r="E111" s="336"/>
      <c r="F111" s="120"/>
      <c r="G111" s="120"/>
      <c r="H111" s="64"/>
      <c r="I111" s="60"/>
      <c r="J111" s="103"/>
    </row>
    <row r="112" spans="2:10" x14ac:dyDescent="0.2">
      <c r="B112" s="97"/>
      <c r="C112" s="56"/>
      <c r="D112" s="144"/>
      <c r="E112" s="51"/>
      <c r="F112" s="51"/>
      <c r="G112" s="120"/>
      <c r="H112" s="120"/>
      <c r="I112" s="63"/>
      <c r="J112" s="98"/>
    </row>
    <row r="113" spans="1:10" x14ac:dyDescent="0.2">
      <c r="B113" s="97"/>
      <c r="C113" s="56"/>
      <c r="D113" s="51"/>
      <c r="E113" s="51"/>
      <c r="F113" s="51"/>
      <c r="G113" s="120"/>
      <c r="H113" s="120"/>
      <c r="I113" s="63"/>
      <c r="J113" s="98"/>
    </row>
    <row r="114" spans="1:10" x14ac:dyDescent="0.2">
      <c r="B114" s="97"/>
      <c r="C114" s="51"/>
      <c r="D114" s="71" t="s">
        <v>4</v>
      </c>
      <c r="E114" s="71"/>
      <c r="F114" s="72"/>
      <c r="G114" s="64"/>
      <c r="H114" s="120"/>
      <c r="I114" s="58"/>
      <c r="J114" s="98"/>
    </row>
    <row r="115" spans="1:10" x14ac:dyDescent="0.2">
      <c r="B115" s="97"/>
      <c r="C115" s="51"/>
      <c r="D115" s="64"/>
      <c r="E115" s="64"/>
      <c r="F115" s="64"/>
      <c r="G115" s="64"/>
      <c r="H115" s="64"/>
      <c r="I115" s="136"/>
      <c r="J115" s="98"/>
    </row>
    <row r="116" spans="1:10" x14ac:dyDescent="0.2">
      <c r="B116" s="97"/>
      <c r="C116" s="70" t="s">
        <v>88</v>
      </c>
      <c r="D116" s="83" t="s">
        <v>276</v>
      </c>
      <c r="E116" s="83"/>
      <c r="F116" s="64"/>
      <c r="G116" s="64"/>
      <c r="H116" s="64"/>
      <c r="I116" s="52"/>
      <c r="J116" s="105"/>
    </row>
    <row r="117" spans="1:10" x14ac:dyDescent="0.2">
      <c r="B117" s="97"/>
      <c r="C117" s="64"/>
      <c r="D117" s="83"/>
      <c r="E117" s="83"/>
      <c r="F117" s="64"/>
      <c r="G117" s="64"/>
      <c r="I117" s="52"/>
      <c r="J117" s="105"/>
    </row>
    <row r="118" spans="1:10" x14ac:dyDescent="0.2">
      <c r="B118" s="97"/>
      <c r="C118" s="64"/>
      <c r="D118" s="83"/>
      <c r="E118" s="83"/>
      <c r="F118" s="64" t="s">
        <v>64</v>
      </c>
      <c r="G118" s="64"/>
      <c r="H118" s="102">
        <v>655901.92000000004</v>
      </c>
      <c r="I118" s="52"/>
      <c r="J118" s="105"/>
    </row>
    <row r="119" spans="1:10" x14ac:dyDescent="0.2">
      <c r="B119" s="97"/>
      <c r="C119" s="64"/>
      <c r="D119" s="83"/>
      <c r="E119" s="63"/>
      <c r="F119" s="64" t="s">
        <v>65</v>
      </c>
      <c r="G119" s="106"/>
      <c r="H119" s="111">
        <v>2252258.3199999998</v>
      </c>
      <c r="I119" s="52"/>
      <c r="J119" s="105"/>
    </row>
    <row r="120" spans="1:10" ht="14.25" customHeight="1" thickBot="1" x14ac:dyDescent="0.25">
      <c r="B120" s="97"/>
      <c r="C120" s="64"/>
      <c r="D120" s="64"/>
      <c r="E120" s="64"/>
      <c r="F120" s="64"/>
      <c r="G120" s="87" t="s">
        <v>117</v>
      </c>
      <c r="H120" s="107">
        <f>SUM(H118:H119)</f>
        <v>2908160.2399999998</v>
      </c>
      <c r="I120" s="52"/>
      <c r="J120" s="105"/>
    </row>
    <row r="121" spans="1:10" ht="15.75" customHeight="1" thickTop="1" x14ac:dyDescent="0.2">
      <c r="B121" s="97"/>
      <c r="C121" s="64"/>
      <c r="D121" s="64"/>
      <c r="E121" s="64"/>
      <c r="F121" s="64"/>
      <c r="G121" s="87"/>
      <c r="H121" s="108"/>
      <c r="I121" s="52"/>
      <c r="J121" s="105"/>
    </row>
    <row r="122" spans="1:10" ht="15.75" customHeight="1" x14ac:dyDescent="0.2">
      <c r="B122" s="97"/>
      <c r="C122" s="64"/>
      <c r="D122" s="71" t="s">
        <v>133</v>
      </c>
      <c r="E122" s="71"/>
      <c r="F122" s="64"/>
      <c r="G122" s="87"/>
      <c r="H122" s="108"/>
      <c r="I122" s="52"/>
      <c r="J122" s="105"/>
    </row>
    <row r="123" spans="1:10" x14ac:dyDescent="0.2">
      <c r="A123" s="36"/>
      <c r="B123" s="97"/>
      <c r="C123" s="64"/>
      <c r="D123" s="64"/>
      <c r="E123" s="64"/>
      <c r="F123" s="64"/>
      <c r="G123" s="87"/>
      <c r="H123" s="108"/>
      <c r="I123" s="52"/>
      <c r="J123" s="105"/>
    </row>
    <row r="124" spans="1:10" x14ac:dyDescent="0.2">
      <c r="B124" s="97"/>
      <c r="C124" s="70" t="s">
        <v>116</v>
      </c>
      <c r="D124" s="109" t="s">
        <v>277</v>
      </c>
      <c r="E124" s="109"/>
      <c r="F124" s="83"/>
      <c r="G124" s="87"/>
      <c r="H124" s="108"/>
      <c r="I124" s="52"/>
      <c r="J124" s="105"/>
    </row>
    <row r="125" spans="1:10" x14ac:dyDescent="0.2">
      <c r="B125" s="97"/>
      <c r="C125" s="64"/>
      <c r="D125" s="83"/>
      <c r="E125" s="83"/>
      <c r="F125" s="83"/>
      <c r="G125" s="87"/>
      <c r="H125" s="108"/>
      <c r="I125" s="52"/>
      <c r="J125" s="105"/>
    </row>
    <row r="126" spans="1:10" ht="15" customHeight="1" x14ac:dyDescent="0.2">
      <c r="B126" s="97"/>
      <c r="C126" s="64"/>
      <c r="D126" s="83"/>
      <c r="E126" s="83"/>
      <c r="F126" s="83"/>
      <c r="G126" s="87"/>
      <c r="H126" s="108"/>
      <c r="I126" s="52"/>
      <c r="J126" s="105"/>
    </row>
    <row r="127" spans="1:10" ht="14.25" customHeight="1" x14ac:dyDescent="0.2">
      <c r="B127" s="97"/>
      <c r="C127" s="64"/>
      <c r="E127" s="64"/>
      <c r="F127" s="64" t="s">
        <v>261</v>
      </c>
      <c r="G127" s="87"/>
      <c r="H127" s="102">
        <v>374933978.10000002</v>
      </c>
      <c r="I127" s="52"/>
      <c r="J127" s="105"/>
    </row>
    <row r="128" spans="1:10" hidden="1" x14ac:dyDescent="0.2">
      <c r="B128" s="97"/>
      <c r="C128" s="64"/>
      <c r="D128" s="64" t="s">
        <v>154</v>
      </c>
      <c r="E128" s="64"/>
      <c r="F128" s="64"/>
      <c r="G128" s="87"/>
      <c r="H128" s="102"/>
      <c r="I128" s="52"/>
      <c r="J128" s="105"/>
    </row>
    <row r="129" spans="2:10" ht="14.25" hidden="1" customHeight="1" x14ac:dyDescent="0.2">
      <c r="B129" s="97"/>
      <c r="C129" s="64"/>
      <c r="D129" s="64" t="s">
        <v>134</v>
      </c>
      <c r="E129" s="64"/>
      <c r="F129" s="64"/>
      <c r="G129" s="110"/>
      <c r="H129" s="102"/>
      <c r="I129" s="52"/>
      <c r="J129" s="105"/>
    </row>
    <row r="130" spans="2:10" ht="14.25" hidden="1" customHeight="1" x14ac:dyDescent="0.2">
      <c r="B130" s="97"/>
      <c r="C130" s="64"/>
      <c r="D130" s="64" t="s">
        <v>149</v>
      </c>
      <c r="E130" s="64"/>
      <c r="F130" s="64"/>
      <c r="G130" s="110"/>
      <c r="H130" s="111"/>
      <c r="I130" s="52"/>
      <c r="J130" s="105"/>
    </row>
    <row r="131" spans="2:10" ht="15" thickBot="1" x14ac:dyDescent="0.25">
      <c r="B131" s="97"/>
      <c r="C131" s="64"/>
      <c r="D131" s="83"/>
      <c r="E131" s="64"/>
      <c r="F131" s="83" t="s">
        <v>135</v>
      </c>
      <c r="G131" s="87"/>
      <c r="H131" s="112">
        <f>SUM(H127:H130)</f>
        <v>374933978.10000002</v>
      </c>
      <c r="I131" s="52"/>
      <c r="J131" s="105"/>
    </row>
    <row r="132" spans="2:10" ht="15.75" thickTop="1" thickBot="1" x14ac:dyDescent="0.25">
      <c r="B132" s="151"/>
      <c r="C132" s="113"/>
      <c r="D132" s="114"/>
      <c r="E132" s="114"/>
      <c r="F132" s="114"/>
      <c r="G132" s="115"/>
      <c r="H132" s="107"/>
      <c r="I132" s="116"/>
      <c r="J132" s="117"/>
    </row>
    <row r="133" spans="2:10" ht="21" customHeight="1" thickTop="1" x14ac:dyDescent="0.2">
      <c r="B133" s="97"/>
      <c r="C133" s="70" t="s">
        <v>120</v>
      </c>
      <c r="D133" s="71" t="s">
        <v>126</v>
      </c>
      <c r="E133" s="71"/>
      <c r="F133" s="64"/>
      <c r="G133" s="87"/>
      <c r="H133" s="108"/>
      <c r="I133" s="52"/>
      <c r="J133" s="105"/>
    </row>
    <row r="134" spans="2:10" x14ac:dyDescent="0.2">
      <c r="B134" s="97"/>
      <c r="C134" s="64"/>
      <c r="D134" s="71"/>
      <c r="E134" s="71"/>
      <c r="F134" s="64"/>
      <c r="G134" s="87"/>
      <c r="H134" s="108"/>
      <c r="I134" s="52"/>
      <c r="J134" s="105"/>
    </row>
    <row r="135" spans="2:10" ht="20.25" customHeight="1" x14ac:dyDescent="0.2">
      <c r="B135" s="97"/>
      <c r="D135" s="109" t="s">
        <v>278</v>
      </c>
      <c r="E135" s="109"/>
      <c r="F135" s="83"/>
      <c r="G135" s="87"/>
      <c r="H135" s="108"/>
      <c r="I135" s="52"/>
      <c r="J135" s="105"/>
    </row>
    <row r="136" spans="2:10" x14ac:dyDescent="0.2">
      <c r="B136" s="97"/>
      <c r="C136" s="70"/>
      <c r="D136" s="83"/>
      <c r="E136" s="83"/>
      <c r="F136" s="83"/>
      <c r="G136" s="87"/>
      <c r="H136" s="108"/>
      <c r="I136" s="52"/>
      <c r="J136" s="105"/>
    </row>
    <row r="137" spans="2:10" x14ac:dyDescent="0.2">
      <c r="B137" s="97"/>
      <c r="C137" s="64"/>
      <c r="D137" s="83"/>
      <c r="E137" s="83"/>
      <c r="G137" s="87"/>
      <c r="H137" s="108"/>
      <c r="I137" s="60"/>
      <c r="J137" s="105"/>
    </row>
    <row r="138" spans="2:10" x14ac:dyDescent="0.2">
      <c r="B138" s="97"/>
      <c r="C138" s="64"/>
      <c r="D138" s="91" t="s">
        <v>130</v>
      </c>
      <c r="E138" s="91"/>
      <c r="F138" s="91"/>
      <c r="G138" s="109"/>
      <c r="H138" s="364">
        <v>3717538.43</v>
      </c>
      <c r="I138" s="60"/>
      <c r="J138" s="105"/>
    </row>
    <row r="139" spans="2:10" x14ac:dyDescent="0.2">
      <c r="B139" s="97"/>
      <c r="C139" s="64"/>
      <c r="D139" s="91" t="s">
        <v>114</v>
      </c>
      <c r="E139" s="91"/>
      <c r="F139" s="91"/>
      <c r="G139" s="109"/>
      <c r="H139" s="102">
        <v>102452.73</v>
      </c>
      <c r="I139" s="60"/>
      <c r="J139" s="105"/>
    </row>
    <row r="140" spans="2:10" x14ac:dyDescent="0.2">
      <c r="B140" s="97"/>
      <c r="C140" s="64"/>
      <c r="D140" s="91" t="s">
        <v>112</v>
      </c>
      <c r="E140" s="91"/>
      <c r="F140" s="91"/>
      <c r="G140" s="109"/>
      <c r="H140" s="102">
        <v>2955688.5000000005</v>
      </c>
      <c r="I140" s="63"/>
      <c r="J140" s="105"/>
    </row>
    <row r="141" spans="2:10" hidden="1" x14ac:dyDescent="0.2">
      <c r="B141" s="97"/>
      <c r="C141" s="64"/>
      <c r="D141" s="91" t="s">
        <v>89</v>
      </c>
      <c r="E141" s="91"/>
      <c r="F141" s="91"/>
      <c r="G141" s="109"/>
      <c r="H141" s="58">
        <v>0</v>
      </c>
      <c r="I141" s="63"/>
      <c r="J141" s="105"/>
    </row>
    <row r="142" spans="2:10" hidden="1" x14ac:dyDescent="0.2">
      <c r="B142" s="97"/>
      <c r="C142" s="64"/>
      <c r="D142" s="91" t="s">
        <v>203</v>
      </c>
      <c r="E142" s="91"/>
      <c r="F142" s="91"/>
      <c r="G142" s="109"/>
      <c r="H142" s="58">
        <v>0</v>
      </c>
      <c r="I142" s="63"/>
      <c r="J142" s="105"/>
    </row>
    <row r="143" spans="2:10" x14ac:dyDescent="0.2">
      <c r="B143" s="97"/>
      <c r="C143" s="64"/>
      <c r="D143" s="118" t="s">
        <v>150</v>
      </c>
      <c r="E143" s="118"/>
      <c r="F143" s="91"/>
      <c r="G143" s="109"/>
      <c r="H143" s="102">
        <v>27588178.280000001</v>
      </c>
      <c r="I143" s="63"/>
      <c r="J143" s="105"/>
    </row>
    <row r="144" spans="2:10" hidden="1" x14ac:dyDescent="0.2">
      <c r="B144" s="97"/>
      <c r="C144" s="64"/>
      <c r="D144" s="91" t="s">
        <v>20</v>
      </c>
      <c r="E144" s="91"/>
      <c r="F144" s="91"/>
      <c r="G144" s="109"/>
      <c r="H144" s="102">
        <v>0</v>
      </c>
      <c r="I144" s="63"/>
      <c r="J144" s="105"/>
    </row>
    <row r="145" spans="2:10" x14ac:dyDescent="0.2">
      <c r="B145" s="97"/>
      <c r="C145" s="64"/>
      <c r="D145" s="118" t="s">
        <v>269</v>
      </c>
      <c r="E145" s="118"/>
      <c r="F145" s="91"/>
      <c r="G145" s="109"/>
      <c r="H145" s="102">
        <v>2797400</v>
      </c>
      <c r="I145" s="63"/>
      <c r="J145" s="105"/>
    </row>
    <row r="146" spans="2:10" ht="15" thickBot="1" x14ac:dyDescent="0.25">
      <c r="B146" s="97"/>
      <c r="C146" s="64"/>
      <c r="D146" s="119"/>
      <c r="E146" s="119"/>
      <c r="F146" s="91"/>
      <c r="G146" s="87" t="s">
        <v>127</v>
      </c>
      <c r="H146" s="112">
        <f>SUM(H138:H145)</f>
        <v>37161257.939999998</v>
      </c>
      <c r="I146" s="63"/>
      <c r="J146" s="105"/>
    </row>
    <row r="147" spans="2:10" ht="15" thickTop="1" x14ac:dyDescent="0.2">
      <c r="B147" s="97"/>
      <c r="C147" s="64"/>
      <c r="D147" s="119"/>
      <c r="E147" s="119"/>
      <c r="F147" s="91"/>
      <c r="G147" s="64"/>
      <c r="H147" s="64"/>
      <c r="I147" s="63"/>
      <c r="J147" s="105"/>
    </row>
    <row r="148" spans="2:10" hidden="1" x14ac:dyDescent="0.2">
      <c r="B148" s="97"/>
      <c r="C148" s="70" t="s">
        <v>128</v>
      </c>
      <c r="D148" s="71" t="s">
        <v>11</v>
      </c>
      <c r="E148" s="71"/>
      <c r="F148" s="72"/>
      <c r="G148" s="51"/>
      <c r="H148" s="120"/>
      <c r="I148" s="63"/>
      <c r="J148" s="105"/>
    </row>
    <row r="149" spans="2:10" hidden="1" x14ac:dyDescent="0.2">
      <c r="B149" s="97"/>
      <c r="C149" s="64"/>
      <c r="D149" s="51"/>
      <c r="E149" s="51"/>
      <c r="F149" s="51"/>
      <c r="G149" s="51"/>
      <c r="H149" s="120"/>
      <c r="I149" s="52"/>
      <c r="J149" s="105"/>
    </row>
    <row r="150" spans="2:10" ht="15" hidden="1" thickBot="1" x14ac:dyDescent="0.25">
      <c r="B150" s="97"/>
      <c r="C150" s="51"/>
      <c r="D150" s="51"/>
      <c r="E150" s="51"/>
      <c r="F150" s="51"/>
      <c r="G150" s="51"/>
      <c r="H150" s="120"/>
      <c r="I150" s="121" t="e">
        <f>+#REF!</f>
        <v>#REF!</v>
      </c>
      <c r="J150" s="98"/>
    </row>
    <row r="151" spans="2:10" hidden="1" x14ac:dyDescent="0.2">
      <c r="B151" s="97"/>
      <c r="C151" s="51" t="s">
        <v>182</v>
      </c>
      <c r="D151" s="51"/>
      <c r="E151" s="51"/>
      <c r="F151" s="51"/>
      <c r="G151" s="51"/>
      <c r="H151" s="64"/>
      <c r="I151" s="51"/>
      <c r="J151" s="105"/>
    </row>
    <row r="152" spans="2:10" hidden="1" x14ac:dyDescent="0.2">
      <c r="B152" s="97"/>
      <c r="C152" s="51"/>
      <c r="D152" s="51"/>
      <c r="E152" s="51"/>
      <c r="F152" s="51"/>
      <c r="G152" s="51"/>
      <c r="H152" s="64"/>
      <c r="I152" s="51"/>
      <c r="J152" s="105"/>
    </row>
    <row r="153" spans="2:10" hidden="1" x14ac:dyDescent="0.2">
      <c r="B153" s="97"/>
      <c r="C153" s="51" t="s">
        <v>71</v>
      </c>
      <c r="D153" s="51"/>
      <c r="E153" s="51"/>
      <c r="F153" s="51"/>
      <c r="G153" s="51"/>
      <c r="H153" s="64"/>
      <c r="I153" s="52"/>
      <c r="J153" s="105"/>
    </row>
    <row r="154" spans="2:10" hidden="1" x14ac:dyDescent="0.2">
      <c r="B154" s="97"/>
      <c r="C154" s="51" t="s">
        <v>188</v>
      </c>
      <c r="D154" s="51"/>
      <c r="E154" s="51"/>
      <c r="F154" s="51"/>
      <c r="G154" s="51"/>
      <c r="H154" s="64"/>
      <c r="I154" s="52"/>
      <c r="J154" s="105"/>
    </row>
    <row r="155" spans="2:10" hidden="1" x14ac:dyDescent="0.2">
      <c r="B155" s="97"/>
      <c r="C155" s="51" t="s">
        <v>151</v>
      </c>
      <c r="D155" s="51"/>
      <c r="E155" s="51"/>
      <c r="F155" s="51"/>
      <c r="G155" s="51"/>
      <c r="H155" s="64"/>
      <c r="I155" s="52"/>
      <c r="J155" s="105"/>
    </row>
    <row r="156" spans="2:10" hidden="1" x14ac:dyDescent="0.2">
      <c r="B156" s="97"/>
      <c r="C156" s="51" t="s">
        <v>2</v>
      </c>
      <c r="D156" s="51"/>
      <c r="E156" s="51"/>
      <c r="F156" s="51"/>
      <c r="G156" s="51"/>
      <c r="H156" s="64"/>
      <c r="I156" s="52" t="s">
        <v>72</v>
      </c>
      <c r="J156" s="105"/>
    </row>
    <row r="157" spans="2:10" hidden="1" x14ac:dyDescent="0.2">
      <c r="B157" s="97"/>
      <c r="C157" s="51" t="s">
        <v>3</v>
      </c>
      <c r="D157" s="51"/>
      <c r="E157" s="51"/>
      <c r="F157" s="51"/>
      <c r="G157" s="51"/>
      <c r="H157" s="64"/>
      <c r="I157" s="52"/>
      <c r="J157" s="105"/>
    </row>
    <row r="158" spans="2:10" hidden="1" x14ac:dyDescent="0.2">
      <c r="B158" s="97"/>
      <c r="C158" s="56" t="s">
        <v>106</v>
      </c>
      <c r="D158" s="51"/>
      <c r="E158" s="51"/>
      <c r="F158" s="51"/>
      <c r="G158" s="51"/>
      <c r="H158" s="64"/>
      <c r="I158" s="53">
        <v>0</v>
      </c>
      <c r="J158" s="105"/>
    </row>
    <row r="159" spans="2:10" hidden="1" x14ac:dyDescent="0.2">
      <c r="B159" s="97"/>
      <c r="C159" s="51" t="s">
        <v>107</v>
      </c>
      <c r="D159" s="51"/>
      <c r="E159" s="51"/>
      <c r="F159" s="51"/>
      <c r="G159" s="51"/>
      <c r="H159" s="64"/>
      <c r="I159" s="58"/>
      <c r="J159" s="105"/>
    </row>
    <row r="160" spans="2:10" x14ac:dyDescent="0.2">
      <c r="B160" s="97"/>
      <c r="C160" s="51"/>
      <c r="D160" s="51"/>
      <c r="E160" s="51"/>
      <c r="F160" s="51"/>
      <c r="G160" s="51"/>
      <c r="H160" s="64"/>
      <c r="I160" s="58"/>
      <c r="J160" s="105"/>
    </row>
    <row r="161" spans="2:10" x14ac:dyDescent="0.2">
      <c r="B161" s="97"/>
      <c r="C161" s="172"/>
      <c r="D161" s="56"/>
      <c r="E161" s="56"/>
      <c r="F161" s="51"/>
      <c r="G161" s="51"/>
      <c r="I161" s="108"/>
      <c r="J161" s="105"/>
    </row>
    <row r="162" spans="2:10" ht="21.75" customHeight="1" thickBot="1" x14ac:dyDescent="0.25">
      <c r="B162" s="151"/>
      <c r="C162" s="153"/>
      <c r="D162" s="153"/>
      <c r="E162" s="153"/>
      <c r="F162" s="152"/>
      <c r="G162" s="152"/>
      <c r="H162" s="113"/>
      <c r="I162" s="107"/>
      <c r="J162" s="117"/>
    </row>
    <row r="163" spans="2:10" ht="15" thickTop="1" x14ac:dyDescent="0.2">
      <c r="C163" s="51"/>
    </row>
    <row r="164" spans="2:10" x14ac:dyDescent="0.2">
      <c r="H164" s="22"/>
    </row>
    <row r="165" spans="2:10" x14ac:dyDescent="0.2">
      <c r="H165" s="22"/>
    </row>
    <row r="166" spans="2:10" x14ac:dyDescent="0.2">
      <c r="D166" s="34"/>
      <c r="E166" s="37"/>
      <c r="F166" s="8"/>
      <c r="G166" s="35"/>
      <c r="H166" s="10"/>
    </row>
    <row r="167" spans="2:10" x14ac:dyDescent="0.2">
      <c r="D167" s="34"/>
      <c r="E167" s="37"/>
      <c r="F167" s="8"/>
      <c r="G167" s="35"/>
      <c r="H167" s="26"/>
    </row>
    <row r="168" spans="2:10" x14ac:dyDescent="0.2">
      <c r="H168" s="350"/>
    </row>
    <row r="170" spans="2:10" x14ac:dyDescent="0.2">
      <c r="H170" s="39"/>
    </row>
    <row r="171" spans="2:10" x14ac:dyDescent="0.2">
      <c r="H171" s="39"/>
    </row>
    <row r="172" spans="2:10" x14ac:dyDescent="0.2">
      <c r="H172" s="39"/>
    </row>
    <row r="173" spans="2:10" x14ac:dyDescent="0.2">
      <c r="H173" s="39"/>
    </row>
    <row r="174" spans="2:10" x14ac:dyDescent="0.2">
      <c r="H174" s="39"/>
    </row>
    <row r="175" spans="2:10" x14ac:dyDescent="0.2">
      <c r="H175" s="39"/>
    </row>
    <row r="176" spans="2:10" x14ac:dyDescent="0.2">
      <c r="H176" s="39"/>
    </row>
    <row r="177" spans="8:8" x14ac:dyDescent="0.2">
      <c r="H177" s="39"/>
    </row>
    <row r="178" spans="8:8" x14ac:dyDescent="0.2">
      <c r="H178" s="39"/>
    </row>
    <row r="179" spans="8:8" x14ac:dyDescent="0.2">
      <c r="H179" s="39"/>
    </row>
    <row r="180" spans="8:8" x14ac:dyDescent="0.2">
      <c r="H180" s="40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71"/>
  <sheetViews>
    <sheetView zoomScale="110" zoomScaleNormal="110" workbookViewId="0">
      <selection activeCell="A4" sqref="A4"/>
    </sheetView>
  </sheetViews>
  <sheetFormatPr baseColWidth="10" defaultRowHeight="14.25" x14ac:dyDescent="0.2"/>
  <cols>
    <col min="1" max="1" width="4.5703125" style="16" customWidth="1"/>
    <col min="2" max="2" width="3.7109375" style="16" customWidth="1"/>
    <col min="3" max="3" width="58.28515625" style="16" customWidth="1"/>
    <col min="4" max="4" width="17.140625" style="16" customWidth="1"/>
    <col min="5" max="5" width="3.5703125" style="16" customWidth="1"/>
    <col min="6" max="6" width="17.5703125" style="16" customWidth="1"/>
    <col min="7" max="7" width="4" style="16" customWidth="1"/>
    <col min="8" max="8" width="4.85546875" style="17" customWidth="1"/>
    <col min="9" max="16384" width="11.42578125" style="16"/>
  </cols>
  <sheetData>
    <row r="4" spans="2:7" ht="15" thickBot="1" x14ac:dyDescent="0.25"/>
    <row r="5" spans="2:7" ht="15" thickTop="1" x14ac:dyDescent="0.2">
      <c r="B5" s="260"/>
      <c r="C5" s="261"/>
      <c r="D5" s="261"/>
      <c r="E5" s="261"/>
      <c r="F5" s="261"/>
      <c r="G5" s="262"/>
    </row>
    <row r="6" spans="2:7" x14ac:dyDescent="0.2">
      <c r="B6" s="263"/>
      <c r="C6" s="20"/>
      <c r="D6" s="20"/>
      <c r="E6" s="20"/>
      <c r="F6" s="20"/>
      <c r="G6" s="264"/>
    </row>
    <row r="7" spans="2:7" x14ac:dyDescent="0.2">
      <c r="B7" s="263"/>
      <c r="C7" s="20"/>
      <c r="D7" s="20"/>
      <c r="E7" s="20"/>
      <c r="F7" s="20"/>
      <c r="G7" s="264"/>
    </row>
    <row r="8" spans="2:7" x14ac:dyDescent="0.2">
      <c r="B8" s="263"/>
      <c r="C8" s="5"/>
      <c r="D8" s="5"/>
      <c r="E8" s="5"/>
      <c r="F8" s="5"/>
      <c r="G8" s="264"/>
    </row>
    <row r="9" spans="2:7" x14ac:dyDescent="0.2">
      <c r="B9" s="377" t="s">
        <v>1</v>
      </c>
      <c r="C9" s="378"/>
      <c r="D9" s="378"/>
      <c r="E9" s="378"/>
      <c r="F9" s="378"/>
      <c r="G9" s="379"/>
    </row>
    <row r="10" spans="2:7" x14ac:dyDescent="0.2">
      <c r="B10" s="377" t="str">
        <f>+'CASH F'!$B$10:$F$10</f>
        <v>DEL 01 DE ENERO AL 28 DE FEBRERO 2021</v>
      </c>
      <c r="C10" s="378"/>
      <c r="D10" s="378"/>
      <c r="E10" s="378"/>
      <c r="F10" s="378"/>
      <c r="G10" s="379"/>
    </row>
    <row r="11" spans="2:7" x14ac:dyDescent="0.2">
      <c r="B11" s="377" t="s">
        <v>167</v>
      </c>
      <c r="C11" s="378"/>
      <c r="D11" s="378"/>
      <c r="E11" s="378"/>
      <c r="F11" s="378"/>
      <c r="G11" s="379"/>
    </row>
    <row r="12" spans="2:7" ht="15" thickBot="1" x14ac:dyDescent="0.25">
      <c r="B12" s="274"/>
      <c r="C12" s="21"/>
      <c r="D12" s="21"/>
      <c r="E12" s="21"/>
      <c r="F12" s="21"/>
      <c r="G12" s="275"/>
    </row>
    <row r="13" spans="2:7" x14ac:dyDescent="0.2">
      <c r="B13" s="276"/>
      <c r="C13" s="51"/>
      <c r="D13" s="51"/>
      <c r="E13" s="51"/>
      <c r="F13" s="51"/>
      <c r="G13" s="98"/>
    </row>
    <row r="14" spans="2:7" x14ac:dyDescent="0.2">
      <c r="B14" s="276"/>
      <c r="C14" s="51"/>
      <c r="D14" s="320" t="s">
        <v>274</v>
      </c>
      <c r="E14" s="50"/>
      <c r="F14" s="320" t="s">
        <v>68</v>
      </c>
      <c r="G14" s="98"/>
    </row>
    <row r="15" spans="2:7" x14ac:dyDescent="0.2">
      <c r="B15" s="276"/>
      <c r="C15" s="51"/>
      <c r="D15" s="51"/>
      <c r="E15" s="51"/>
      <c r="F15" s="51"/>
      <c r="G15" s="98"/>
    </row>
    <row r="16" spans="2:7" x14ac:dyDescent="0.2">
      <c r="B16" s="276"/>
      <c r="C16" s="48" t="s">
        <v>194</v>
      </c>
      <c r="D16" s="64"/>
      <c r="E16" s="64"/>
      <c r="F16" s="64"/>
      <c r="G16" s="98"/>
    </row>
    <row r="17" spans="2:7" ht="12.75" hidden="1" customHeight="1" x14ac:dyDescent="0.2">
      <c r="B17" s="276"/>
      <c r="C17" s="51" t="s">
        <v>59</v>
      </c>
      <c r="D17" s="102">
        <v>0</v>
      </c>
      <c r="E17" s="102"/>
      <c r="F17" s="102">
        <f>+D17</f>
        <v>0</v>
      </c>
      <c r="G17" s="98"/>
    </row>
    <row r="18" spans="2:7" hidden="1" x14ac:dyDescent="0.2">
      <c r="B18" s="276"/>
      <c r="C18" s="51" t="s">
        <v>163</v>
      </c>
      <c r="D18" s="102"/>
      <c r="E18" s="102"/>
      <c r="F18" s="102">
        <f>+D18</f>
        <v>0</v>
      </c>
      <c r="G18" s="98"/>
    </row>
    <row r="19" spans="2:7" x14ac:dyDescent="0.2">
      <c r="B19" s="276"/>
      <c r="C19" s="51"/>
      <c r="D19" s="102"/>
      <c r="E19" s="102"/>
      <c r="F19" s="102"/>
      <c r="G19" s="98"/>
    </row>
    <row r="20" spans="2:7" x14ac:dyDescent="0.2">
      <c r="B20" s="276"/>
      <c r="C20" s="213" t="s">
        <v>129</v>
      </c>
      <c r="D20" s="251">
        <v>20459700</v>
      </c>
      <c r="F20" s="251">
        <f>19451622.86+D20</f>
        <v>39911322.859999999</v>
      </c>
      <c r="G20" s="98"/>
    </row>
    <row r="21" spans="2:7" x14ac:dyDescent="0.2">
      <c r="B21" s="276"/>
      <c r="C21" s="213" t="s">
        <v>138</v>
      </c>
      <c r="D21" s="251">
        <v>33123541.190000001</v>
      </c>
      <c r="E21" s="255"/>
      <c r="F21" s="251">
        <f>31583720.57+D21</f>
        <v>64707261.760000005</v>
      </c>
      <c r="G21" s="98"/>
    </row>
    <row r="22" spans="2:7" x14ac:dyDescent="0.2">
      <c r="B22" s="276"/>
      <c r="C22" s="213" t="s">
        <v>144</v>
      </c>
      <c r="D22" s="251">
        <v>229577</v>
      </c>
      <c r="E22" s="277"/>
      <c r="F22" s="251">
        <f>220865.49+D22</f>
        <v>450442.49</v>
      </c>
      <c r="G22" s="98"/>
    </row>
    <row r="23" spans="2:7" hidden="1" x14ac:dyDescent="0.2">
      <c r="B23" s="276"/>
      <c r="C23" s="213" t="s">
        <v>146</v>
      </c>
      <c r="D23" s="251">
        <v>0</v>
      </c>
      <c r="E23" s="232"/>
      <c r="F23" s="251">
        <v>0</v>
      </c>
      <c r="G23" s="98"/>
    </row>
    <row r="24" spans="2:7" x14ac:dyDescent="0.2">
      <c r="B24" s="276"/>
      <c r="C24" s="213" t="s">
        <v>87</v>
      </c>
      <c r="D24" s="252">
        <v>63785</v>
      </c>
      <c r="E24" s="251"/>
      <c r="F24" s="252">
        <f>669450.16+D24</f>
        <v>733235.16</v>
      </c>
      <c r="G24" s="98"/>
    </row>
    <row r="25" spans="2:7" x14ac:dyDescent="0.2">
      <c r="B25" s="276"/>
      <c r="C25" s="61" t="s">
        <v>168</v>
      </c>
      <c r="D25" s="373">
        <f>SUM(D20:D24)</f>
        <v>53876603.189999998</v>
      </c>
      <c r="E25" s="102"/>
      <c r="F25" s="59">
        <f>SUM(F20:F24)</f>
        <v>105802262.27</v>
      </c>
      <c r="G25" s="98"/>
    </row>
    <row r="26" spans="2:7" x14ac:dyDescent="0.2">
      <c r="B26" s="276"/>
      <c r="D26" s="366"/>
      <c r="E26" s="323"/>
      <c r="G26" s="98"/>
    </row>
    <row r="27" spans="2:7" x14ac:dyDescent="0.2">
      <c r="B27" s="276"/>
      <c r="C27" s="48" t="s">
        <v>195</v>
      </c>
      <c r="D27" s="278"/>
      <c r="F27" s="370"/>
      <c r="G27" s="98"/>
    </row>
    <row r="28" spans="2:7" x14ac:dyDescent="0.2">
      <c r="B28" s="276"/>
      <c r="C28" s="48"/>
      <c r="D28" s="102"/>
      <c r="E28" s="102"/>
      <c r="F28" s="102"/>
      <c r="G28" s="98"/>
    </row>
    <row r="29" spans="2:7" x14ac:dyDescent="0.2">
      <c r="B29" s="276"/>
      <c r="C29" s="253" t="s">
        <v>75</v>
      </c>
      <c r="D29" s="365">
        <v>39631309</v>
      </c>
      <c r="E29" s="366"/>
      <c r="F29" s="365">
        <f>39161207.58+D29</f>
        <v>78792516.579999998</v>
      </c>
      <c r="G29" s="98"/>
    </row>
    <row r="30" spans="2:7" x14ac:dyDescent="0.2">
      <c r="B30" s="276"/>
      <c r="C30" s="254" t="s">
        <v>76</v>
      </c>
      <c r="D30" s="365">
        <v>4710499</v>
      </c>
      <c r="E30" s="367"/>
      <c r="F30" s="365">
        <f>4177763.32+D30</f>
        <v>8888262.3200000003</v>
      </c>
      <c r="G30" s="98"/>
    </row>
    <row r="31" spans="2:7" x14ac:dyDescent="0.2">
      <c r="B31" s="276"/>
      <c r="C31" s="254" t="s">
        <v>209</v>
      </c>
      <c r="D31" s="365">
        <v>1518704</v>
      </c>
      <c r="E31" s="367"/>
      <c r="F31" s="365">
        <f>1003981.66+D31</f>
        <v>2522685.66</v>
      </c>
      <c r="G31" s="98"/>
    </row>
    <row r="32" spans="2:7" x14ac:dyDescent="0.2">
      <c r="B32" s="276"/>
      <c r="C32" s="254" t="s">
        <v>93</v>
      </c>
      <c r="D32" s="365">
        <v>975405</v>
      </c>
      <c r="E32" s="366"/>
      <c r="F32" s="365">
        <f>1062901.23+D32</f>
        <v>2038306.23</v>
      </c>
      <c r="G32" s="98"/>
    </row>
    <row r="33" spans="2:7" x14ac:dyDescent="0.2">
      <c r="B33" s="276"/>
      <c r="C33" s="254" t="s">
        <v>77</v>
      </c>
      <c r="D33" s="368">
        <v>700143</v>
      </c>
      <c r="E33" s="366"/>
      <c r="F33" s="368">
        <f>7500+D33</f>
        <v>707643</v>
      </c>
      <c r="G33" s="98"/>
    </row>
    <row r="34" spans="2:7" x14ac:dyDescent="0.2">
      <c r="B34" s="276"/>
      <c r="C34" s="55" t="s">
        <v>79</v>
      </c>
      <c r="D34" s="59">
        <f>SUM(D29:D33)</f>
        <v>47536060</v>
      </c>
      <c r="E34" s="108"/>
      <c r="F34" s="59">
        <f>SUM(F29:F33)</f>
        <v>92949413.790000007</v>
      </c>
      <c r="G34" s="98"/>
    </row>
    <row r="35" spans="2:7" x14ac:dyDescent="0.2">
      <c r="B35" s="276"/>
      <c r="C35" s="55"/>
      <c r="D35" s="108"/>
      <c r="E35" s="108"/>
      <c r="F35" s="108"/>
      <c r="G35" s="98"/>
    </row>
    <row r="36" spans="2:7" hidden="1" x14ac:dyDescent="0.2">
      <c r="B36" s="276"/>
      <c r="C36" s="48" t="s">
        <v>78</v>
      </c>
      <c r="D36" s="102"/>
      <c r="E36" s="47"/>
      <c r="F36" s="102"/>
      <c r="G36" s="98"/>
    </row>
    <row r="37" spans="2:7" hidden="1" x14ac:dyDescent="0.2">
      <c r="B37" s="276"/>
      <c r="C37" s="91" t="s">
        <v>169</v>
      </c>
      <c r="D37" s="122">
        <v>0</v>
      </c>
      <c r="E37" s="47"/>
      <c r="F37" s="111">
        <v>0</v>
      </c>
      <c r="G37" s="98"/>
    </row>
    <row r="38" spans="2:7" hidden="1" x14ac:dyDescent="0.2">
      <c r="B38" s="276"/>
      <c r="C38" s="55" t="s">
        <v>80</v>
      </c>
      <c r="D38" s="84">
        <f>+D37</f>
        <v>0</v>
      </c>
      <c r="E38" s="108"/>
      <c r="F38" s="108">
        <f>SUM(F37)</f>
        <v>0</v>
      </c>
      <c r="G38" s="98"/>
    </row>
    <row r="39" spans="2:7" x14ac:dyDescent="0.2">
      <c r="B39" s="276"/>
      <c r="C39" s="55"/>
      <c r="D39" s="108"/>
      <c r="E39" s="108"/>
      <c r="F39" s="108"/>
      <c r="G39" s="98"/>
    </row>
    <row r="40" spans="2:7" x14ac:dyDescent="0.2">
      <c r="B40" s="276"/>
      <c r="C40" s="61" t="s">
        <v>61</v>
      </c>
      <c r="D40" s="59">
        <f>+D38+D34</f>
        <v>47536060</v>
      </c>
      <c r="E40" s="102"/>
      <c r="F40" s="59">
        <f>+F38+F34</f>
        <v>92949413.790000007</v>
      </c>
      <c r="G40" s="98"/>
    </row>
    <row r="41" spans="2:7" x14ac:dyDescent="0.2">
      <c r="B41" s="276"/>
      <c r="C41" s="51"/>
      <c r="D41" s="102"/>
      <c r="E41" s="102"/>
      <c r="F41" s="111"/>
      <c r="G41" s="98"/>
    </row>
    <row r="42" spans="2:7" ht="15" thickBot="1" x14ac:dyDescent="0.25">
      <c r="B42" s="276"/>
      <c r="C42" s="61" t="s">
        <v>147</v>
      </c>
      <c r="D42" s="112">
        <f>+D25-D40</f>
        <v>6340543.1899999976</v>
      </c>
      <c r="E42" s="102"/>
      <c r="F42" s="112">
        <f>+F25-F34</f>
        <v>12852848.479999989</v>
      </c>
      <c r="G42" s="98"/>
    </row>
    <row r="43" spans="2:7" ht="15" thickTop="1" x14ac:dyDescent="0.2">
      <c r="B43" s="276"/>
      <c r="C43" s="51"/>
      <c r="D43" s="57"/>
      <c r="E43" s="64"/>
      <c r="F43" s="64"/>
      <c r="G43" s="98"/>
    </row>
    <row r="44" spans="2:7" ht="14.25" hidden="1" customHeight="1" x14ac:dyDescent="0.2">
      <c r="B44" s="276"/>
      <c r="C44" s="48"/>
      <c r="D44" s="57"/>
      <c r="E44" s="64"/>
      <c r="F44" s="64"/>
      <c r="G44" s="98"/>
    </row>
    <row r="45" spans="2:7" hidden="1" x14ac:dyDescent="0.2">
      <c r="B45" s="276"/>
      <c r="C45" s="48"/>
      <c r="D45" s="57"/>
      <c r="E45" s="64"/>
      <c r="F45" s="64"/>
      <c r="G45" s="98"/>
    </row>
    <row r="46" spans="2:7" hidden="1" x14ac:dyDescent="0.2">
      <c r="B46" s="276"/>
      <c r="C46" s="48"/>
      <c r="D46" s="57"/>
      <c r="E46" s="64"/>
      <c r="F46" s="64"/>
      <c r="G46" s="98"/>
    </row>
    <row r="47" spans="2:7" x14ac:dyDescent="0.2">
      <c r="B47" s="276"/>
      <c r="C47" s="56"/>
      <c r="D47" s="83"/>
      <c r="E47" s="47"/>
      <c r="F47" s="47"/>
      <c r="G47" s="98"/>
    </row>
    <row r="48" spans="2:7" x14ac:dyDescent="0.2">
      <c r="B48" s="276"/>
      <c r="C48" s="56"/>
      <c r="D48" s="278"/>
      <c r="E48" s="47"/>
      <c r="F48" s="278"/>
      <c r="G48" s="98"/>
    </row>
    <row r="49" spans="2:8" x14ac:dyDescent="0.2">
      <c r="B49" s="276"/>
      <c r="C49" s="51"/>
      <c r="D49" s="278"/>
      <c r="E49" s="278"/>
      <c r="F49" s="278"/>
      <c r="G49" s="98"/>
    </row>
    <row r="50" spans="2:8" x14ac:dyDescent="0.2">
      <c r="B50" s="276"/>
      <c r="C50" s="51"/>
      <c r="E50" s="51"/>
      <c r="F50" s="124"/>
      <c r="G50" s="98"/>
    </row>
    <row r="51" spans="2:8" ht="15" thickBot="1" x14ac:dyDescent="0.25">
      <c r="B51" s="279"/>
      <c r="C51" s="152"/>
      <c r="D51" s="280"/>
      <c r="E51" s="152"/>
      <c r="F51" s="281"/>
      <c r="G51" s="282"/>
    </row>
    <row r="52" spans="2:8" s="17" customFormat="1" ht="15" thickTop="1" x14ac:dyDescent="0.2">
      <c r="B52" s="12"/>
      <c r="C52" s="12"/>
      <c r="D52" s="12"/>
      <c r="E52" s="12"/>
      <c r="F52" s="12"/>
      <c r="G52" s="12"/>
    </row>
    <row r="53" spans="2:8" s="17" customFormat="1" x14ac:dyDescent="0.2">
      <c r="B53" s="12"/>
      <c r="C53" s="12"/>
      <c r="D53" s="12"/>
      <c r="E53" s="12"/>
      <c r="F53" s="12"/>
      <c r="G53" s="12"/>
    </row>
    <row r="54" spans="2:8" s="17" customFormat="1" x14ac:dyDescent="0.2">
      <c r="B54" s="12"/>
      <c r="C54" s="12"/>
      <c r="D54" s="12"/>
      <c r="E54" s="12"/>
      <c r="F54" s="12"/>
      <c r="G54" s="12"/>
    </row>
    <row r="55" spans="2:8" s="17" customFormat="1" x14ac:dyDescent="0.2">
      <c r="B55" s="12"/>
      <c r="C55" s="12"/>
      <c r="D55" s="12"/>
      <c r="E55" s="12"/>
      <c r="F55" s="12"/>
      <c r="G55" s="12"/>
    </row>
    <row r="56" spans="2:8" s="17" customFormat="1" x14ac:dyDescent="0.2">
      <c r="B56" s="12"/>
      <c r="C56" s="348" t="s">
        <v>212</v>
      </c>
      <c r="D56" s="387" t="s">
        <v>216</v>
      </c>
      <c r="E56" s="387"/>
      <c r="F56" s="387"/>
      <c r="G56" s="12"/>
    </row>
    <row r="57" spans="2:8" s="6" customFormat="1" x14ac:dyDescent="0.2">
      <c r="B57" s="11"/>
      <c r="C57" s="14" t="s">
        <v>210</v>
      </c>
      <c r="D57" s="384" t="s">
        <v>189</v>
      </c>
      <c r="E57" s="384"/>
      <c r="F57" s="384"/>
      <c r="G57" s="13"/>
      <c r="H57" s="3"/>
    </row>
    <row r="58" spans="2:8" s="6" customFormat="1" x14ac:dyDescent="0.2">
      <c r="B58" s="11"/>
      <c r="D58" s="257"/>
      <c r="E58" s="257"/>
      <c r="F58" s="257"/>
      <c r="G58" s="13"/>
      <c r="H58" s="3"/>
    </row>
    <row r="59" spans="2:8" s="17" customFormat="1" x14ac:dyDescent="0.2">
      <c r="B59" s="12"/>
      <c r="C59" s="12"/>
      <c r="D59" s="12"/>
      <c r="E59" s="12"/>
      <c r="F59" s="12"/>
      <c r="G59" s="12"/>
    </row>
    <row r="60" spans="2:8" s="17" customFormat="1" x14ac:dyDescent="0.2">
      <c r="B60" s="12"/>
      <c r="C60" s="12"/>
      <c r="D60" s="12"/>
      <c r="E60" s="12"/>
      <c r="F60" s="12"/>
      <c r="G60" s="12"/>
    </row>
    <row r="61" spans="2:8" s="17" customFormat="1" x14ac:dyDescent="0.2">
      <c r="B61" s="12"/>
      <c r="C61" s="14" t="s">
        <v>217</v>
      </c>
      <c r="D61" s="12"/>
      <c r="E61" s="12"/>
      <c r="F61" s="12"/>
      <c r="G61" s="12"/>
    </row>
    <row r="62" spans="2:8" s="17" customFormat="1" x14ac:dyDescent="0.2">
      <c r="B62" s="12"/>
      <c r="C62" s="258" t="s">
        <v>39</v>
      </c>
      <c r="D62" s="258"/>
      <c r="E62" s="258"/>
      <c r="F62" s="258"/>
      <c r="G62" s="12"/>
    </row>
    <row r="63" spans="2:8" s="17" customFormat="1" x14ac:dyDescent="0.2">
      <c r="B63" s="12"/>
      <c r="C63" s="12"/>
      <c r="D63" s="12"/>
      <c r="E63" s="12"/>
      <c r="F63" s="12"/>
      <c r="G63" s="12"/>
    </row>
    <row r="64" spans="2:8" s="17" customFormat="1" x14ac:dyDescent="0.2">
      <c r="B64" s="12"/>
      <c r="C64" s="12"/>
      <c r="D64" s="12"/>
      <c r="E64" s="12"/>
      <c r="F64" s="12"/>
      <c r="G64" s="12"/>
    </row>
    <row r="65" spans="2:7" s="17" customFormat="1" x14ac:dyDescent="0.2">
      <c r="B65" s="12"/>
      <c r="C65" s="12"/>
      <c r="D65" s="12"/>
      <c r="E65" s="12"/>
      <c r="F65" s="12"/>
      <c r="G65" s="12"/>
    </row>
    <row r="66" spans="2:7" s="17" customFormat="1" x14ac:dyDescent="0.2">
      <c r="B66" s="12"/>
      <c r="C66" s="12"/>
      <c r="D66" s="12"/>
      <c r="E66" s="12"/>
      <c r="F66" s="12"/>
      <c r="G66" s="12"/>
    </row>
    <row r="67" spans="2:7" s="17" customFormat="1" x14ac:dyDescent="0.2">
      <c r="B67" s="12"/>
      <c r="C67" s="12"/>
      <c r="D67" s="12"/>
      <c r="E67" s="12"/>
      <c r="F67" s="12"/>
      <c r="G67" s="12"/>
    </row>
    <row r="68" spans="2:7" s="17" customFormat="1" x14ac:dyDescent="0.2">
      <c r="B68" s="12"/>
      <c r="C68" s="12"/>
      <c r="D68" s="12"/>
      <c r="E68" s="12"/>
      <c r="F68" s="12"/>
      <c r="G68" s="12"/>
    </row>
    <row r="69" spans="2:7" s="17" customFormat="1" x14ac:dyDescent="0.2">
      <c r="B69" s="12"/>
      <c r="C69" s="12"/>
      <c r="D69" s="12"/>
      <c r="E69" s="12"/>
      <c r="F69" s="12"/>
      <c r="G69" s="12"/>
    </row>
    <row r="70" spans="2:7" s="17" customFormat="1" x14ac:dyDescent="0.2">
      <c r="B70" s="12"/>
      <c r="C70" s="12"/>
      <c r="D70" s="12"/>
      <c r="E70" s="12"/>
      <c r="F70" s="12"/>
      <c r="G70" s="12"/>
    </row>
    <row r="71" spans="2:7" s="17" customFormat="1" x14ac:dyDescent="0.2">
      <c r="B71" s="12"/>
      <c r="C71" s="12"/>
      <c r="D71" s="12"/>
      <c r="E71" s="12"/>
      <c r="F71" s="12"/>
      <c r="G71" s="12"/>
    </row>
    <row r="72" spans="2:7" s="17" customFormat="1" x14ac:dyDescent="0.2">
      <c r="B72" s="12"/>
      <c r="C72" s="12"/>
      <c r="D72" s="12"/>
      <c r="E72" s="12"/>
      <c r="F72" s="12"/>
      <c r="G72" s="12"/>
    </row>
    <row r="73" spans="2:7" s="17" customFormat="1" x14ac:dyDescent="0.2"/>
    <row r="74" spans="2:7" s="17" customFormat="1" x14ac:dyDescent="0.2"/>
    <row r="75" spans="2:7" s="17" customFormat="1" x14ac:dyDescent="0.2"/>
    <row r="76" spans="2:7" s="17" customFormat="1" x14ac:dyDescent="0.2"/>
    <row r="77" spans="2:7" s="17" customFormat="1" x14ac:dyDescent="0.2"/>
    <row r="78" spans="2:7" s="17" customFormat="1" x14ac:dyDescent="0.2"/>
    <row r="79" spans="2:7" s="17" customFormat="1" x14ac:dyDescent="0.2"/>
    <row r="80" spans="2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  <row r="1120" s="17" customFormat="1" x14ac:dyDescent="0.2"/>
    <row r="1121" s="17" customFormat="1" x14ac:dyDescent="0.2"/>
    <row r="1122" s="17" customFormat="1" x14ac:dyDescent="0.2"/>
    <row r="1123" s="17" customFormat="1" x14ac:dyDescent="0.2"/>
    <row r="1124" s="17" customFormat="1" x14ac:dyDescent="0.2"/>
    <row r="1125" s="17" customFormat="1" x14ac:dyDescent="0.2"/>
    <row r="1126" s="17" customFormat="1" x14ac:dyDescent="0.2"/>
    <row r="1127" s="17" customFormat="1" x14ac:dyDescent="0.2"/>
    <row r="1128" s="17" customFormat="1" x14ac:dyDescent="0.2"/>
    <row r="1129" s="17" customFormat="1" x14ac:dyDescent="0.2"/>
    <row r="1130" s="17" customFormat="1" x14ac:dyDescent="0.2"/>
    <row r="1131" s="17" customFormat="1" x14ac:dyDescent="0.2"/>
    <row r="1132" s="17" customFormat="1" x14ac:dyDescent="0.2"/>
    <row r="1133" s="17" customFormat="1" x14ac:dyDescent="0.2"/>
    <row r="1134" s="17" customFormat="1" x14ac:dyDescent="0.2"/>
    <row r="1135" s="17" customFormat="1" x14ac:dyDescent="0.2"/>
    <row r="1136" s="17" customFormat="1" x14ac:dyDescent="0.2"/>
    <row r="1137" s="17" customFormat="1" x14ac:dyDescent="0.2"/>
    <row r="1138" s="17" customFormat="1" x14ac:dyDescent="0.2"/>
    <row r="1139" s="17" customFormat="1" x14ac:dyDescent="0.2"/>
    <row r="1140" s="17" customFormat="1" x14ac:dyDescent="0.2"/>
    <row r="1141" s="17" customFormat="1" x14ac:dyDescent="0.2"/>
    <row r="1142" s="17" customFormat="1" x14ac:dyDescent="0.2"/>
    <row r="1143" s="17" customFormat="1" x14ac:dyDescent="0.2"/>
    <row r="1144" s="17" customFormat="1" x14ac:dyDescent="0.2"/>
    <row r="1145" s="17" customFormat="1" x14ac:dyDescent="0.2"/>
    <row r="1146" s="17" customFormat="1" x14ac:dyDescent="0.2"/>
    <row r="1147" s="17" customFormat="1" x14ac:dyDescent="0.2"/>
    <row r="1148" s="17" customFormat="1" x14ac:dyDescent="0.2"/>
    <row r="1149" s="17" customFormat="1" x14ac:dyDescent="0.2"/>
    <row r="1150" s="17" customFormat="1" x14ac:dyDescent="0.2"/>
    <row r="1151" s="17" customFormat="1" x14ac:dyDescent="0.2"/>
    <row r="1152" s="17" customFormat="1" x14ac:dyDescent="0.2"/>
    <row r="1153" s="17" customFormat="1" x14ac:dyDescent="0.2"/>
    <row r="1154" s="17" customFormat="1" x14ac:dyDescent="0.2"/>
    <row r="1155" s="17" customFormat="1" x14ac:dyDescent="0.2"/>
    <row r="1156" s="17" customFormat="1" x14ac:dyDescent="0.2"/>
    <row r="1157" s="17" customFormat="1" x14ac:dyDescent="0.2"/>
    <row r="1158" s="17" customFormat="1" x14ac:dyDescent="0.2"/>
    <row r="1159" s="17" customFormat="1" x14ac:dyDescent="0.2"/>
    <row r="1160" s="17" customFormat="1" x14ac:dyDescent="0.2"/>
    <row r="1161" s="17" customFormat="1" x14ac:dyDescent="0.2"/>
    <row r="1162" s="17" customFormat="1" x14ac:dyDescent="0.2"/>
    <row r="1163" s="17" customFormat="1" x14ac:dyDescent="0.2"/>
    <row r="1164" s="17" customFormat="1" x14ac:dyDescent="0.2"/>
    <row r="1165" s="17" customFormat="1" x14ac:dyDescent="0.2"/>
    <row r="1166" s="17" customFormat="1" x14ac:dyDescent="0.2"/>
    <row r="1167" s="17" customFormat="1" x14ac:dyDescent="0.2"/>
    <row r="1168" s="17" customFormat="1" x14ac:dyDescent="0.2"/>
    <row r="1169" s="17" customFormat="1" x14ac:dyDescent="0.2"/>
    <row r="1170" s="17" customFormat="1" x14ac:dyDescent="0.2"/>
    <row r="1171" s="17" customFormat="1" x14ac:dyDescent="0.2"/>
    <row r="1172" s="17" customFormat="1" x14ac:dyDescent="0.2"/>
    <row r="1173" s="17" customFormat="1" x14ac:dyDescent="0.2"/>
    <row r="1174" s="17" customFormat="1" x14ac:dyDescent="0.2"/>
    <row r="1175" s="17" customFormat="1" x14ac:dyDescent="0.2"/>
    <row r="1176" s="17" customFormat="1" x14ac:dyDescent="0.2"/>
    <row r="1177" s="17" customFormat="1" x14ac:dyDescent="0.2"/>
    <row r="1178" s="17" customFormat="1" x14ac:dyDescent="0.2"/>
    <row r="1179" s="17" customFormat="1" x14ac:dyDescent="0.2"/>
    <row r="1180" s="17" customFormat="1" x14ac:dyDescent="0.2"/>
    <row r="1181" s="17" customFormat="1" x14ac:dyDescent="0.2"/>
    <row r="1182" s="17" customFormat="1" x14ac:dyDescent="0.2"/>
    <row r="1183" s="17" customFormat="1" x14ac:dyDescent="0.2"/>
    <row r="1184" s="17" customFormat="1" x14ac:dyDescent="0.2"/>
    <row r="1185" s="17" customFormat="1" x14ac:dyDescent="0.2"/>
    <row r="1186" s="17" customFormat="1" x14ac:dyDescent="0.2"/>
    <row r="1187" s="17" customFormat="1" x14ac:dyDescent="0.2"/>
    <row r="1188" s="17" customFormat="1" x14ac:dyDescent="0.2"/>
    <row r="1189" s="17" customFormat="1" x14ac:dyDescent="0.2"/>
    <row r="1190" s="17" customFormat="1" x14ac:dyDescent="0.2"/>
    <row r="1191" s="17" customFormat="1" x14ac:dyDescent="0.2"/>
    <row r="1192" s="17" customFormat="1" x14ac:dyDescent="0.2"/>
    <row r="1193" s="17" customFormat="1" x14ac:dyDescent="0.2"/>
    <row r="1194" s="17" customFormat="1" x14ac:dyDescent="0.2"/>
    <row r="1195" s="17" customFormat="1" x14ac:dyDescent="0.2"/>
    <row r="1196" s="17" customFormat="1" x14ac:dyDescent="0.2"/>
    <row r="1197" s="17" customFormat="1" x14ac:dyDescent="0.2"/>
    <row r="1198" s="17" customFormat="1" x14ac:dyDescent="0.2"/>
    <row r="1199" s="17" customFormat="1" x14ac:dyDescent="0.2"/>
    <row r="1200" s="17" customFormat="1" x14ac:dyDescent="0.2"/>
    <row r="1201" s="17" customFormat="1" x14ac:dyDescent="0.2"/>
    <row r="1202" s="17" customFormat="1" x14ac:dyDescent="0.2"/>
    <row r="1203" s="17" customFormat="1" x14ac:dyDescent="0.2"/>
    <row r="1204" s="17" customFormat="1" x14ac:dyDescent="0.2"/>
    <row r="1205" s="17" customFormat="1" x14ac:dyDescent="0.2"/>
    <row r="1206" s="17" customFormat="1" x14ac:dyDescent="0.2"/>
    <row r="1207" s="17" customFormat="1" x14ac:dyDescent="0.2"/>
    <row r="1208" s="17" customFormat="1" x14ac:dyDescent="0.2"/>
    <row r="1209" s="17" customFormat="1" x14ac:dyDescent="0.2"/>
    <row r="1210" s="17" customFormat="1" x14ac:dyDescent="0.2"/>
    <row r="1211" s="17" customFormat="1" x14ac:dyDescent="0.2"/>
    <row r="1212" s="17" customFormat="1" x14ac:dyDescent="0.2"/>
    <row r="1213" s="17" customFormat="1" x14ac:dyDescent="0.2"/>
    <row r="1214" s="17" customFormat="1" x14ac:dyDescent="0.2"/>
    <row r="1215" s="17" customFormat="1" x14ac:dyDescent="0.2"/>
    <row r="1216" s="17" customFormat="1" x14ac:dyDescent="0.2"/>
    <row r="1217" s="17" customFormat="1" x14ac:dyDescent="0.2"/>
    <row r="1218" s="17" customFormat="1" x14ac:dyDescent="0.2"/>
    <row r="1219" s="17" customFormat="1" x14ac:dyDescent="0.2"/>
    <row r="1220" s="17" customFormat="1" x14ac:dyDescent="0.2"/>
    <row r="1221" s="17" customFormat="1" x14ac:dyDescent="0.2"/>
    <row r="1222" s="17" customFormat="1" x14ac:dyDescent="0.2"/>
    <row r="1223" s="17" customFormat="1" x14ac:dyDescent="0.2"/>
    <row r="1224" s="17" customFormat="1" x14ac:dyDescent="0.2"/>
    <row r="1225" s="17" customFormat="1" x14ac:dyDescent="0.2"/>
    <row r="1226" s="17" customFormat="1" x14ac:dyDescent="0.2"/>
    <row r="1227" s="17" customFormat="1" x14ac:dyDescent="0.2"/>
    <row r="1228" s="17" customFormat="1" x14ac:dyDescent="0.2"/>
    <row r="1229" s="17" customFormat="1" x14ac:dyDescent="0.2"/>
    <row r="1230" s="17" customFormat="1" x14ac:dyDescent="0.2"/>
    <row r="1231" s="17" customFormat="1" x14ac:dyDescent="0.2"/>
    <row r="1232" s="17" customFormat="1" x14ac:dyDescent="0.2"/>
    <row r="1233" s="17" customFormat="1" x14ac:dyDescent="0.2"/>
    <row r="1234" s="17" customFormat="1" x14ac:dyDescent="0.2"/>
    <row r="1235" s="17" customFormat="1" x14ac:dyDescent="0.2"/>
    <row r="1236" s="17" customFormat="1" x14ac:dyDescent="0.2"/>
    <row r="1237" s="17" customFormat="1" x14ac:dyDescent="0.2"/>
    <row r="1238" s="17" customFormat="1" x14ac:dyDescent="0.2"/>
    <row r="1239" s="17" customFormat="1" x14ac:dyDescent="0.2"/>
    <row r="1240" s="17" customFormat="1" x14ac:dyDescent="0.2"/>
    <row r="1241" s="17" customFormat="1" x14ac:dyDescent="0.2"/>
    <row r="1242" s="17" customFormat="1" x14ac:dyDescent="0.2"/>
    <row r="1243" s="17" customFormat="1" x14ac:dyDescent="0.2"/>
    <row r="1244" s="17" customFormat="1" x14ac:dyDescent="0.2"/>
    <row r="1245" s="17" customFormat="1" x14ac:dyDescent="0.2"/>
    <row r="1246" s="17" customFormat="1" x14ac:dyDescent="0.2"/>
    <row r="1247" s="17" customFormat="1" x14ac:dyDescent="0.2"/>
    <row r="1248" s="17" customFormat="1" x14ac:dyDescent="0.2"/>
    <row r="1249" s="17" customFormat="1" x14ac:dyDescent="0.2"/>
    <row r="1250" s="17" customFormat="1" x14ac:dyDescent="0.2"/>
    <row r="1251" s="17" customFormat="1" x14ac:dyDescent="0.2"/>
    <row r="1252" s="17" customFormat="1" x14ac:dyDescent="0.2"/>
    <row r="1253" s="17" customFormat="1" x14ac:dyDescent="0.2"/>
    <row r="1254" s="17" customFormat="1" x14ac:dyDescent="0.2"/>
    <row r="1255" s="17" customFormat="1" x14ac:dyDescent="0.2"/>
    <row r="1256" s="17" customFormat="1" x14ac:dyDescent="0.2"/>
    <row r="1257" s="17" customFormat="1" x14ac:dyDescent="0.2"/>
    <row r="1258" s="17" customFormat="1" x14ac:dyDescent="0.2"/>
    <row r="1259" s="17" customFormat="1" x14ac:dyDescent="0.2"/>
    <row r="1260" s="17" customFormat="1" x14ac:dyDescent="0.2"/>
    <row r="1261" s="17" customFormat="1" x14ac:dyDescent="0.2"/>
    <row r="1262" s="17" customFormat="1" x14ac:dyDescent="0.2"/>
    <row r="1263" s="17" customFormat="1" x14ac:dyDescent="0.2"/>
    <row r="1264" s="17" customFormat="1" x14ac:dyDescent="0.2"/>
    <row r="1265" s="17" customFormat="1" x14ac:dyDescent="0.2"/>
    <row r="1266" s="17" customFormat="1" x14ac:dyDescent="0.2"/>
    <row r="1267" s="17" customFormat="1" x14ac:dyDescent="0.2"/>
    <row r="1268" s="17" customFormat="1" x14ac:dyDescent="0.2"/>
    <row r="1269" s="17" customFormat="1" x14ac:dyDescent="0.2"/>
    <row r="1270" s="17" customFormat="1" x14ac:dyDescent="0.2"/>
    <row r="1271" s="17" customFormat="1" x14ac:dyDescent="0.2"/>
    <row r="1272" s="17" customFormat="1" x14ac:dyDescent="0.2"/>
    <row r="1273" s="17" customFormat="1" x14ac:dyDescent="0.2"/>
    <row r="1274" s="17" customFormat="1" x14ac:dyDescent="0.2"/>
    <row r="1275" s="17" customFormat="1" x14ac:dyDescent="0.2"/>
    <row r="1276" s="17" customFormat="1" x14ac:dyDescent="0.2"/>
    <row r="1277" s="17" customFormat="1" x14ac:dyDescent="0.2"/>
    <row r="1278" s="17" customFormat="1" x14ac:dyDescent="0.2"/>
    <row r="1279" s="17" customFormat="1" x14ac:dyDescent="0.2"/>
    <row r="1280" s="17" customFormat="1" x14ac:dyDescent="0.2"/>
    <row r="1281" s="17" customFormat="1" x14ac:dyDescent="0.2"/>
    <row r="1282" s="17" customFormat="1" x14ac:dyDescent="0.2"/>
    <row r="1283" s="17" customFormat="1" x14ac:dyDescent="0.2"/>
    <row r="1284" s="17" customFormat="1" x14ac:dyDescent="0.2"/>
    <row r="1285" s="17" customFormat="1" x14ac:dyDescent="0.2"/>
    <row r="1286" s="17" customFormat="1" x14ac:dyDescent="0.2"/>
    <row r="1287" s="17" customFormat="1" x14ac:dyDescent="0.2"/>
    <row r="1288" s="17" customFormat="1" x14ac:dyDescent="0.2"/>
    <row r="1289" s="17" customFormat="1" x14ac:dyDescent="0.2"/>
    <row r="1290" s="17" customFormat="1" x14ac:dyDescent="0.2"/>
    <row r="1291" s="17" customFormat="1" x14ac:dyDescent="0.2"/>
    <row r="1292" s="17" customFormat="1" x14ac:dyDescent="0.2"/>
    <row r="1293" s="17" customFormat="1" x14ac:dyDescent="0.2"/>
    <row r="1294" s="17" customFormat="1" x14ac:dyDescent="0.2"/>
    <row r="1295" s="17" customFormat="1" x14ac:dyDescent="0.2"/>
    <row r="1296" s="17" customFormat="1" x14ac:dyDescent="0.2"/>
    <row r="1297" s="17" customFormat="1" x14ac:dyDescent="0.2"/>
    <row r="1298" s="17" customFormat="1" x14ac:dyDescent="0.2"/>
    <row r="1299" s="17" customFormat="1" x14ac:dyDescent="0.2"/>
    <row r="1300" s="17" customFormat="1" x14ac:dyDescent="0.2"/>
    <row r="1301" s="17" customFormat="1" x14ac:dyDescent="0.2"/>
    <row r="1302" s="17" customFormat="1" x14ac:dyDescent="0.2"/>
    <row r="1303" s="17" customFormat="1" x14ac:dyDescent="0.2"/>
    <row r="1304" s="17" customFormat="1" x14ac:dyDescent="0.2"/>
    <row r="1305" s="17" customFormat="1" x14ac:dyDescent="0.2"/>
    <row r="1306" s="17" customFormat="1" x14ac:dyDescent="0.2"/>
    <row r="1307" s="17" customFormat="1" x14ac:dyDescent="0.2"/>
    <row r="1308" s="17" customFormat="1" x14ac:dyDescent="0.2"/>
    <row r="1309" s="17" customFormat="1" x14ac:dyDescent="0.2"/>
    <row r="1310" s="17" customFormat="1" x14ac:dyDescent="0.2"/>
    <row r="1311" s="17" customFormat="1" x14ac:dyDescent="0.2"/>
    <row r="1312" s="17" customFormat="1" x14ac:dyDescent="0.2"/>
    <row r="1313" s="17" customFormat="1" x14ac:dyDescent="0.2"/>
    <row r="1314" s="17" customFormat="1" x14ac:dyDescent="0.2"/>
    <row r="1315" s="17" customFormat="1" x14ac:dyDescent="0.2"/>
    <row r="1316" s="17" customFormat="1" x14ac:dyDescent="0.2"/>
    <row r="1317" s="17" customFormat="1" x14ac:dyDescent="0.2"/>
    <row r="1318" s="17" customFormat="1" x14ac:dyDescent="0.2"/>
    <row r="1319" s="17" customFormat="1" x14ac:dyDescent="0.2"/>
    <row r="1320" s="17" customFormat="1" x14ac:dyDescent="0.2"/>
    <row r="1321" s="17" customFormat="1" x14ac:dyDescent="0.2"/>
    <row r="1322" s="17" customFormat="1" x14ac:dyDescent="0.2"/>
    <row r="1323" s="17" customFormat="1" x14ac:dyDescent="0.2"/>
    <row r="1324" s="17" customFormat="1" x14ac:dyDescent="0.2"/>
    <row r="1325" s="17" customFormat="1" x14ac:dyDescent="0.2"/>
    <row r="1326" s="17" customFormat="1" x14ac:dyDescent="0.2"/>
    <row r="1327" s="17" customFormat="1" x14ac:dyDescent="0.2"/>
    <row r="1328" s="17" customFormat="1" x14ac:dyDescent="0.2"/>
    <row r="1329" s="17" customFormat="1" x14ac:dyDescent="0.2"/>
    <row r="1330" s="17" customFormat="1" x14ac:dyDescent="0.2"/>
    <row r="1331" s="17" customFormat="1" x14ac:dyDescent="0.2"/>
    <row r="1332" s="17" customFormat="1" x14ac:dyDescent="0.2"/>
    <row r="1333" s="17" customFormat="1" x14ac:dyDescent="0.2"/>
    <row r="1334" s="17" customFormat="1" x14ac:dyDescent="0.2"/>
    <row r="1335" s="17" customFormat="1" x14ac:dyDescent="0.2"/>
    <row r="1336" s="17" customFormat="1" x14ac:dyDescent="0.2"/>
    <row r="1337" s="17" customFormat="1" x14ac:dyDescent="0.2"/>
    <row r="1338" s="17" customFormat="1" x14ac:dyDescent="0.2"/>
    <row r="1339" s="17" customFormat="1" x14ac:dyDescent="0.2"/>
    <row r="1340" s="17" customFormat="1" x14ac:dyDescent="0.2"/>
    <row r="1341" s="17" customFormat="1" x14ac:dyDescent="0.2"/>
    <row r="1342" s="17" customFormat="1" x14ac:dyDescent="0.2"/>
    <row r="1343" s="17" customFormat="1" x14ac:dyDescent="0.2"/>
    <row r="1344" s="17" customFormat="1" x14ac:dyDescent="0.2"/>
    <row r="1345" s="17" customFormat="1" x14ac:dyDescent="0.2"/>
    <row r="1346" s="17" customFormat="1" x14ac:dyDescent="0.2"/>
    <row r="1347" s="17" customFormat="1" x14ac:dyDescent="0.2"/>
    <row r="1348" s="17" customFormat="1" x14ac:dyDescent="0.2"/>
    <row r="1349" s="17" customFormat="1" x14ac:dyDescent="0.2"/>
    <row r="1350" s="17" customFormat="1" x14ac:dyDescent="0.2"/>
    <row r="1351" s="17" customFormat="1" x14ac:dyDescent="0.2"/>
    <row r="1352" s="17" customFormat="1" x14ac:dyDescent="0.2"/>
    <row r="1353" s="17" customFormat="1" x14ac:dyDescent="0.2"/>
    <row r="1354" s="17" customFormat="1" x14ac:dyDescent="0.2"/>
    <row r="1355" s="17" customFormat="1" x14ac:dyDescent="0.2"/>
    <row r="1356" s="17" customFormat="1" x14ac:dyDescent="0.2"/>
    <row r="1357" s="17" customFormat="1" x14ac:dyDescent="0.2"/>
    <row r="1358" s="17" customFormat="1" x14ac:dyDescent="0.2"/>
    <row r="1359" s="17" customFormat="1" x14ac:dyDescent="0.2"/>
    <row r="1360" s="17" customFormat="1" x14ac:dyDescent="0.2"/>
    <row r="1361" s="17" customFormat="1" x14ac:dyDescent="0.2"/>
    <row r="1362" s="17" customFormat="1" x14ac:dyDescent="0.2"/>
    <row r="1363" s="17" customFormat="1" x14ac:dyDescent="0.2"/>
    <row r="1364" s="17" customFormat="1" x14ac:dyDescent="0.2"/>
    <row r="1365" s="17" customFormat="1" x14ac:dyDescent="0.2"/>
    <row r="1366" s="17" customFormat="1" x14ac:dyDescent="0.2"/>
    <row r="1367" s="17" customFormat="1" x14ac:dyDescent="0.2"/>
    <row r="1368" s="17" customFormat="1" x14ac:dyDescent="0.2"/>
    <row r="1369" s="17" customFormat="1" x14ac:dyDescent="0.2"/>
    <row r="1370" s="17" customFormat="1" x14ac:dyDescent="0.2"/>
    <row r="1371" s="17" customFormat="1" x14ac:dyDescent="0.2"/>
    <row r="1372" s="17" customFormat="1" x14ac:dyDescent="0.2"/>
    <row r="1373" s="17" customFormat="1" x14ac:dyDescent="0.2"/>
    <row r="1374" s="17" customFormat="1" x14ac:dyDescent="0.2"/>
    <row r="1375" s="17" customFormat="1" x14ac:dyDescent="0.2"/>
    <row r="1376" s="17" customFormat="1" x14ac:dyDescent="0.2"/>
    <row r="1377" s="17" customFormat="1" x14ac:dyDescent="0.2"/>
    <row r="1378" s="17" customFormat="1" x14ac:dyDescent="0.2"/>
    <row r="1379" s="17" customFormat="1" x14ac:dyDescent="0.2"/>
    <row r="1380" s="17" customFormat="1" x14ac:dyDescent="0.2"/>
    <row r="1381" s="17" customFormat="1" x14ac:dyDescent="0.2"/>
    <row r="1382" s="17" customFormat="1" x14ac:dyDescent="0.2"/>
    <row r="1383" s="17" customFormat="1" x14ac:dyDescent="0.2"/>
    <row r="1384" s="17" customFormat="1" x14ac:dyDescent="0.2"/>
    <row r="1385" s="17" customFormat="1" x14ac:dyDescent="0.2"/>
    <row r="1386" s="17" customFormat="1" x14ac:dyDescent="0.2"/>
    <row r="1387" s="17" customFormat="1" x14ac:dyDescent="0.2"/>
    <row r="1388" s="17" customFormat="1" x14ac:dyDescent="0.2"/>
    <row r="1389" s="17" customFormat="1" x14ac:dyDescent="0.2"/>
    <row r="1390" s="17" customFormat="1" x14ac:dyDescent="0.2"/>
    <row r="1391" s="17" customFormat="1" x14ac:dyDescent="0.2"/>
    <row r="1392" s="17" customFormat="1" x14ac:dyDescent="0.2"/>
    <row r="1393" s="17" customFormat="1" x14ac:dyDescent="0.2"/>
    <row r="1394" s="17" customFormat="1" x14ac:dyDescent="0.2"/>
    <row r="1395" s="17" customFormat="1" x14ac:dyDescent="0.2"/>
    <row r="1396" s="17" customFormat="1" x14ac:dyDescent="0.2"/>
    <row r="1397" s="17" customFormat="1" x14ac:dyDescent="0.2"/>
    <row r="1398" s="17" customFormat="1" x14ac:dyDescent="0.2"/>
    <row r="1399" s="17" customFormat="1" x14ac:dyDescent="0.2"/>
    <row r="1400" s="17" customFormat="1" x14ac:dyDescent="0.2"/>
    <row r="1401" s="17" customFormat="1" x14ac:dyDescent="0.2"/>
    <row r="1402" s="17" customFormat="1" x14ac:dyDescent="0.2"/>
    <row r="1403" s="17" customFormat="1" x14ac:dyDescent="0.2"/>
    <row r="1404" s="17" customFormat="1" x14ac:dyDescent="0.2"/>
    <row r="1405" s="17" customFormat="1" x14ac:dyDescent="0.2"/>
    <row r="1406" s="17" customFormat="1" x14ac:dyDescent="0.2"/>
    <row r="1407" s="17" customFormat="1" x14ac:dyDescent="0.2"/>
    <row r="1408" s="17" customFormat="1" x14ac:dyDescent="0.2"/>
    <row r="1409" s="17" customFormat="1" x14ac:dyDescent="0.2"/>
    <row r="1410" s="17" customFormat="1" x14ac:dyDescent="0.2"/>
    <row r="1411" s="17" customFormat="1" x14ac:dyDescent="0.2"/>
    <row r="1412" s="17" customFormat="1" x14ac:dyDescent="0.2"/>
    <row r="1413" s="17" customFormat="1" x14ac:dyDescent="0.2"/>
    <row r="1414" s="17" customFormat="1" x14ac:dyDescent="0.2"/>
    <row r="1415" s="17" customFormat="1" x14ac:dyDescent="0.2"/>
    <row r="1416" s="17" customFormat="1" x14ac:dyDescent="0.2"/>
    <row r="1417" s="17" customFormat="1" x14ac:dyDescent="0.2"/>
    <row r="1418" s="17" customFormat="1" x14ac:dyDescent="0.2"/>
    <row r="1419" s="17" customFormat="1" x14ac:dyDescent="0.2"/>
    <row r="1420" s="17" customFormat="1" x14ac:dyDescent="0.2"/>
    <row r="1421" s="17" customFormat="1" x14ac:dyDescent="0.2"/>
    <row r="1422" s="17" customFormat="1" x14ac:dyDescent="0.2"/>
    <row r="1423" s="17" customFormat="1" x14ac:dyDescent="0.2"/>
    <row r="1424" s="17" customFormat="1" x14ac:dyDescent="0.2"/>
    <row r="1425" s="17" customFormat="1" x14ac:dyDescent="0.2"/>
    <row r="1426" s="17" customFormat="1" x14ac:dyDescent="0.2"/>
    <row r="1427" s="17" customFormat="1" x14ac:dyDescent="0.2"/>
    <row r="1428" s="17" customFormat="1" x14ac:dyDescent="0.2"/>
    <row r="1429" s="17" customFormat="1" x14ac:dyDescent="0.2"/>
    <row r="1430" s="17" customFormat="1" x14ac:dyDescent="0.2"/>
    <row r="1431" s="17" customFormat="1" x14ac:dyDescent="0.2"/>
    <row r="1432" s="17" customFormat="1" x14ac:dyDescent="0.2"/>
    <row r="1433" s="17" customFormat="1" x14ac:dyDescent="0.2"/>
    <row r="1434" s="17" customFormat="1" x14ac:dyDescent="0.2"/>
    <row r="1435" s="17" customFormat="1" x14ac:dyDescent="0.2"/>
    <row r="1436" s="17" customFormat="1" x14ac:dyDescent="0.2"/>
    <row r="1437" s="17" customFormat="1" x14ac:dyDescent="0.2"/>
    <row r="1438" s="17" customFormat="1" x14ac:dyDescent="0.2"/>
    <row r="1439" s="17" customFormat="1" x14ac:dyDescent="0.2"/>
    <row r="1440" s="17" customFormat="1" x14ac:dyDescent="0.2"/>
    <row r="1441" s="17" customFormat="1" x14ac:dyDescent="0.2"/>
    <row r="1442" s="17" customFormat="1" x14ac:dyDescent="0.2"/>
    <row r="1443" s="17" customFormat="1" x14ac:dyDescent="0.2"/>
    <row r="1444" s="17" customFormat="1" x14ac:dyDescent="0.2"/>
    <row r="1445" s="17" customFormat="1" x14ac:dyDescent="0.2"/>
    <row r="1446" s="17" customFormat="1" x14ac:dyDescent="0.2"/>
    <row r="1447" s="17" customFormat="1" x14ac:dyDescent="0.2"/>
    <row r="1448" s="17" customFormat="1" x14ac:dyDescent="0.2"/>
    <row r="1449" s="17" customFormat="1" x14ac:dyDescent="0.2"/>
    <row r="1450" s="17" customFormat="1" x14ac:dyDescent="0.2"/>
    <row r="1451" s="17" customFormat="1" x14ac:dyDescent="0.2"/>
    <row r="1452" s="17" customFormat="1" x14ac:dyDescent="0.2"/>
    <row r="1453" s="17" customFormat="1" x14ac:dyDescent="0.2"/>
    <row r="1454" s="17" customFormat="1" x14ac:dyDescent="0.2"/>
    <row r="1455" s="17" customFormat="1" x14ac:dyDescent="0.2"/>
    <row r="1456" s="17" customFormat="1" x14ac:dyDescent="0.2"/>
    <row r="1457" s="17" customFormat="1" x14ac:dyDescent="0.2"/>
    <row r="1458" s="17" customFormat="1" x14ac:dyDescent="0.2"/>
    <row r="1459" s="17" customFormat="1" x14ac:dyDescent="0.2"/>
    <row r="1460" s="17" customFormat="1" x14ac:dyDescent="0.2"/>
    <row r="1461" s="17" customFormat="1" x14ac:dyDescent="0.2"/>
    <row r="1462" s="17" customFormat="1" x14ac:dyDescent="0.2"/>
    <row r="1463" s="17" customFormat="1" x14ac:dyDescent="0.2"/>
    <row r="1464" s="17" customFormat="1" x14ac:dyDescent="0.2"/>
    <row r="1465" s="17" customFormat="1" x14ac:dyDescent="0.2"/>
    <row r="1466" s="17" customFormat="1" x14ac:dyDescent="0.2"/>
    <row r="1467" s="17" customFormat="1" x14ac:dyDescent="0.2"/>
    <row r="1468" s="17" customFormat="1" x14ac:dyDescent="0.2"/>
    <row r="1469" s="17" customFormat="1" x14ac:dyDescent="0.2"/>
    <row r="1470" s="17" customFormat="1" x14ac:dyDescent="0.2"/>
    <row r="1471" s="17" customFormat="1" x14ac:dyDescent="0.2"/>
    <row r="1472" s="17" customFormat="1" x14ac:dyDescent="0.2"/>
    <row r="1473" s="17" customFormat="1" x14ac:dyDescent="0.2"/>
    <row r="1474" s="17" customFormat="1" x14ac:dyDescent="0.2"/>
    <row r="1475" s="17" customFormat="1" x14ac:dyDescent="0.2"/>
    <row r="1476" s="17" customFormat="1" x14ac:dyDescent="0.2"/>
    <row r="1477" s="17" customFormat="1" x14ac:dyDescent="0.2"/>
    <row r="1478" s="17" customFormat="1" x14ac:dyDescent="0.2"/>
    <row r="1479" s="17" customFormat="1" x14ac:dyDescent="0.2"/>
    <row r="1480" s="17" customFormat="1" x14ac:dyDescent="0.2"/>
    <row r="1481" s="17" customFormat="1" x14ac:dyDescent="0.2"/>
    <row r="1482" s="17" customFormat="1" x14ac:dyDescent="0.2"/>
    <row r="1483" s="17" customFormat="1" x14ac:dyDescent="0.2"/>
    <row r="1484" s="17" customFormat="1" x14ac:dyDescent="0.2"/>
    <row r="1485" s="17" customFormat="1" x14ac:dyDescent="0.2"/>
    <row r="1486" s="17" customFormat="1" x14ac:dyDescent="0.2"/>
    <row r="1487" s="17" customFormat="1" x14ac:dyDescent="0.2"/>
    <row r="1488" s="17" customFormat="1" x14ac:dyDescent="0.2"/>
    <row r="1489" s="17" customFormat="1" x14ac:dyDescent="0.2"/>
    <row r="1490" s="17" customFormat="1" x14ac:dyDescent="0.2"/>
    <row r="1491" s="17" customFormat="1" x14ac:dyDescent="0.2"/>
    <row r="1492" s="17" customFormat="1" x14ac:dyDescent="0.2"/>
    <row r="1493" s="17" customFormat="1" x14ac:dyDescent="0.2"/>
    <row r="1494" s="17" customFormat="1" x14ac:dyDescent="0.2"/>
    <row r="1495" s="17" customFormat="1" x14ac:dyDescent="0.2"/>
    <row r="1496" s="17" customFormat="1" x14ac:dyDescent="0.2"/>
    <row r="1497" s="17" customFormat="1" x14ac:dyDescent="0.2"/>
    <row r="1498" s="17" customFormat="1" x14ac:dyDescent="0.2"/>
    <row r="1499" s="17" customFormat="1" x14ac:dyDescent="0.2"/>
    <row r="1500" s="17" customFormat="1" x14ac:dyDescent="0.2"/>
    <row r="1501" s="17" customFormat="1" x14ac:dyDescent="0.2"/>
    <row r="1502" s="17" customFormat="1" x14ac:dyDescent="0.2"/>
    <row r="1503" s="17" customFormat="1" x14ac:dyDescent="0.2"/>
    <row r="1504" s="17" customFormat="1" x14ac:dyDescent="0.2"/>
    <row r="1505" s="17" customFormat="1" x14ac:dyDescent="0.2"/>
    <row r="1506" s="17" customFormat="1" x14ac:dyDescent="0.2"/>
    <row r="1507" s="17" customFormat="1" x14ac:dyDescent="0.2"/>
    <row r="1508" s="17" customFormat="1" x14ac:dyDescent="0.2"/>
    <row r="1509" s="17" customFormat="1" x14ac:dyDescent="0.2"/>
    <row r="1510" s="17" customFormat="1" x14ac:dyDescent="0.2"/>
    <row r="1511" s="17" customFormat="1" x14ac:dyDescent="0.2"/>
    <row r="1512" s="17" customFormat="1" x14ac:dyDescent="0.2"/>
    <row r="1513" s="17" customFormat="1" x14ac:dyDescent="0.2"/>
    <row r="1514" s="17" customFormat="1" x14ac:dyDescent="0.2"/>
    <row r="1515" s="17" customFormat="1" x14ac:dyDescent="0.2"/>
    <row r="1516" s="17" customFormat="1" x14ac:dyDescent="0.2"/>
    <row r="1517" s="17" customFormat="1" x14ac:dyDescent="0.2"/>
    <row r="1518" s="17" customFormat="1" x14ac:dyDescent="0.2"/>
    <row r="1519" s="17" customFormat="1" x14ac:dyDescent="0.2"/>
    <row r="1520" s="17" customFormat="1" x14ac:dyDescent="0.2"/>
    <row r="1521" s="17" customFormat="1" x14ac:dyDescent="0.2"/>
    <row r="1522" s="17" customFormat="1" x14ac:dyDescent="0.2"/>
    <row r="1523" s="17" customFormat="1" x14ac:dyDescent="0.2"/>
    <row r="1524" s="17" customFormat="1" x14ac:dyDescent="0.2"/>
    <row r="1525" s="17" customFormat="1" x14ac:dyDescent="0.2"/>
    <row r="1526" s="17" customFormat="1" x14ac:dyDescent="0.2"/>
    <row r="1527" s="17" customFormat="1" x14ac:dyDescent="0.2"/>
    <row r="1528" s="17" customFormat="1" x14ac:dyDescent="0.2"/>
    <row r="1529" s="17" customFormat="1" x14ac:dyDescent="0.2"/>
    <row r="1530" s="17" customFormat="1" x14ac:dyDescent="0.2"/>
    <row r="1531" s="17" customFormat="1" x14ac:dyDescent="0.2"/>
    <row r="1532" s="17" customFormat="1" x14ac:dyDescent="0.2"/>
    <row r="1533" s="17" customFormat="1" x14ac:dyDescent="0.2"/>
    <row r="1534" s="17" customFormat="1" x14ac:dyDescent="0.2"/>
    <row r="1535" s="17" customFormat="1" x14ac:dyDescent="0.2"/>
    <row r="1536" s="17" customFormat="1" x14ac:dyDescent="0.2"/>
    <row r="1537" s="17" customFormat="1" x14ac:dyDescent="0.2"/>
    <row r="1538" s="17" customFormat="1" x14ac:dyDescent="0.2"/>
    <row r="1539" s="17" customFormat="1" x14ac:dyDescent="0.2"/>
    <row r="1540" s="17" customFormat="1" x14ac:dyDescent="0.2"/>
    <row r="1541" s="17" customFormat="1" x14ac:dyDescent="0.2"/>
    <row r="1542" s="17" customFormat="1" x14ac:dyDescent="0.2"/>
    <row r="1543" s="17" customFormat="1" x14ac:dyDescent="0.2"/>
    <row r="1544" s="17" customFormat="1" x14ac:dyDescent="0.2"/>
    <row r="1545" s="17" customFormat="1" x14ac:dyDescent="0.2"/>
    <row r="1546" s="17" customFormat="1" x14ac:dyDescent="0.2"/>
    <row r="1547" s="17" customFormat="1" x14ac:dyDescent="0.2"/>
    <row r="1548" s="17" customFormat="1" x14ac:dyDescent="0.2"/>
    <row r="1549" s="17" customFormat="1" x14ac:dyDescent="0.2"/>
    <row r="1550" s="17" customFormat="1" x14ac:dyDescent="0.2"/>
    <row r="1551" s="17" customFormat="1" x14ac:dyDescent="0.2"/>
    <row r="1552" s="17" customFormat="1" x14ac:dyDescent="0.2"/>
    <row r="1553" s="17" customFormat="1" x14ac:dyDescent="0.2"/>
    <row r="1554" s="17" customFormat="1" x14ac:dyDescent="0.2"/>
    <row r="1555" s="17" customFormat="1" x14ac:dyDescent="0.2"/>
    <row r="1556" s="17" customFormat="1" x14ac:dyDescent="0.2"/>
    <row r="1557" s="17" customFormat="1" x14ac:dyDescent="0.2"/>
    <row r="1558" s="17" customFormat="1" x14ac:dyDescent="0.2"/>
    <row r="1559" s="17" customFormat="1" x14ac:dyDescent="0.2"/>
    <row r="1560" s="17" customFormat="1" x14ac:dyDescent="0.2"/>
    <row r="1561" s="17" customFormat="1" x14ac:dyDescent="0.2"/>
    <row r="1562" s="17" customFormat="1" x14ac:dyDescent="0.2"/>
    <row r="1563" s="17" customFormat="1" x14ac:dyDescent="0.2"/>
    <row r="1564" s="17" customFormat="1" x14ac:dyDescent="0.2"/>
    <row r="1565" s="17" customFormat="1" x14ac:dyDescent="0.2"/>
    <row r="1566" s="17" customFormat="1" x14ac:dyDescent="0.2"/>
    <row r="1567" s="17" customFormat="1" x14ac:dyDescent="0.2"/>
    <row r="1568" s="17" customFormat="1" x14ac:dyDescent="0.2"/>
    <row r="1569" s="17" customFormat="1" x14ac:dyDescent="0.2"/>
    <row r="1570" s="17" customFormat="1" x14ac:dyDescent="0.2"/>
    <row r="1571" s="17" customFormat="1" x14ac:dyDescent="0.2"/>
    <row r="1572" s="17" customFormat="1" x14ac:dyDescent="0.2"/>
    <row r="1573" s="17" customFormat="1" x14ac:dyDescent="0.2"/>
    <row r="1574" s="17" customFormat="1" x14ac:dyDescent="0.2"/>
    <row r="1575" s="17" customFormat="1" x14ac:dyDescent="0.2"/>
    <row r="1576" s="17" customFormat="1" x14ac:dyDescent="0.2"/>
    <row r="1577" s="17" customFormat="1" x14ac:dyDescent="0.2"/>
    <row r="1578" s="17" customFormat="1" x14ac:dyDescent="0.2"/>
    <row r="1579" s="17" customFormat="1" x14ac:dyDescent="0.2"/>
    <row r="1580" s="17" customFormat="1" x14ac:dyDescent="0.2"/>
    <row r="1581" s="17" customFormat="1" x14ac:dyDescent="0.2"/>
    <row r="1582" s="17" customFormat="1" x14ac:dyDescent="0.2"/>
    <row r="1583" s="17" customFormat="1" x14ac:dyDescent="0.2"/>
    <row r="1584" s="17" customFormat="1" x14ac:dyDescent="0.2"/>
    <row r="1585" s="17" customFormat="1" x14ac:dyDescent="0.2"/>
    <row r="1586" s="17" customFormat="1" x14ac:dyDescent="0.2"/>
    <row r="1587" s="17" customFormat="1" x14ac:dyDescent="0.2"/>
    <row r="1588" s="17" customFormat="1" x14ac:dyDescent="0.2"/>
    <row r="1589" s="17" customFormat="1" x14ac:dyDescent="0.2"/>
    <row r="1590" s="17" customFormat="1" x14ac:dyDescent="0.2"/>
    <row r="1591" s="17" customFormat="1" x14ac:dyDescent="0.2"/>
    <row r="1592" s="17" customFormat="1" x14ac:dyDescent="0.2"/>
    <row r="1593" s="17" customFormat="1" x14ac:dyDescent="0.2"/>
    <row r="1594" s="17" customFormat="1" x14ac:dyDescent="0.2"/>
    <row r="1595" s="17" customFormat="1" x14ac:dyDescent="0.2"/>
    <row r="1596" s="17" customFormat="1" x14ac:dyDescent="0.2"/>
    <row r="1597" s="17" customFormat="1" x14ac:dyDescent="0.2"/>
    <row r="1598" s="17" customFormat="1" x14ac:dyDescent="0.2"/>
    <row r="1599" s="17" customFormat="1" x14ac:dyDescent="0.2"/>
    <row r="1600" s="17" customFormat="1" x14ac:dyDescent="0.2"/>
    <row r="1601" s="17" customFormat="1" x14ac:dyDescent="0.2"/>
    <row r="1602" s="17" customFormat="1" x14ac:dyDescent="0.2"/>
    <row r="1603" s="17" customFormat="1" x14ac:dyDescent="0.2"/>
    <row r="1604" s="17" customFormat="1" x14ac:dyDescent="0.2"/>
    <row r="1605" s="17" customFormat="1" x14ac:dyDescent="0.2"/>
    <row r="1606" s="17" customFormat="1" x14ac:dyDescent="0.2"/>
    <row r="1607" s="17" customFormat="1" x14ac:dyDescent="0.2"/>
    <row r="1608" s="17" customFormat="1" x14ac:dyDescent="0.2"/>
    <row r="1609" s="17" customFormat="1" x14ac:dyDescent="0.2"/>
    <row r="1610" s="17" customFormat="1" x14ac:dyDescent="0.2"/>
    <row r="1611" s="17" customFormat="1" x14ac:dyDescent="0.2"/>
    <row r="1612" s="17" customFormat="1" x14ac:dyDescent="0.2"/>
    <row r="1613" s="17" customFormat="1" x14ac:dyDescent="0.2"/>
    <row r="1614" s="17" customFormat="1" x14ac:dyDescent="0.2"/>
    <row r="1615" s="17" customFormat="1" x14ac:dyDescent="0.2"/>
    <row r="1616" s="17" customFormat="1" x14ac:dyDescent="0.2"/>
    <row r="1617" s="17" customFormat="1" x14ac:dyDescent="0.2"/>
    <row r="1618" s="17" customFormat="1" x14ac:dyDescent="0.2"/>
    <row r="1619" s="17" customFormat="1" x14ac:dyDescent="0.2"/>
    <row r="1620" s="17" customFormat="1" x14ac:dyDescent="0.2"/>
    <row r="1621" s="17" customFormat="1" x14ac:dyDescent="0.2"/>
    <row r="1622" s="17" customFormat="1" x14ac:dyDescent="0.2"/>
    <row r="1623" s="17" customFormat="1" x14ac:dyDescent="0.2"/>
    <row r="1624" s="17" customFormat="1" x14ac:dyDescent="0.2"/>
    <row r="1625" s="17" customFormat="1" x14ac:dyDescent="0.2"/>
    <row r="1626" s="17" customFormat="1" x14ac:dyDescent="0.2"/>
    <row r="1627" s="17" customFormat="1" x14ac:dyDescent="0.2"/>
    <row r="1628" s="17" customFormat="1" x14ac:dyDescent="0.2"/>
    <row r="1629" s="17" customFormat="1" x14ac:dyDescent="0.2"/>
    <row r="1630" s="17" customFormat="1" x14ac:dyDescent="0.2"/>
    <row r="1631" s="17" customFormat="1" x14ac:dyDescent="0.2"/>
    <row r="1632" s="17" customFormat="1" x14ac:dyDescent="0.2"/>
    <row r="1633" s="17" customFormat="1" x14ac:dyDescent="0.2"/>
    <row r="1634" s="17" customFormat="1" x14ac:dyDescent="0.2"/>
    <row r="1635" s="17" customFormat="1" x14ac:dyDescent="0.2"/>
    <row r="1636" s="17" customFormat="1" x14ac:dyDescent="0.2"/>
    <row r="1637" s="17" customFormat="1" x14ac:dyDescent="0.2"/>
    <row r="1638" s="17" customFormat="1" x14ac:dyDescent="0.2"/>
    <row r="1639" s="17" customFormat="1" x14ac:dyDescent="0.2"/>
    <row r="1640" s="17" customFormat="1" x14ac:dyDescent="0.2"/>
    <row r="1641" s="17" customFormat="1" x14ac:dyDescent="0.2"/>
    <row r="1642" s="17" customFormat="1" x14ac:dyDescent="0.2"/>
    <row r="1643" s="17" customFormat="1" x14ac:dyDescent="0.2"/>
    <row r="1644" s="17" customFormat="1" x14ac:dyDescent="0.2"/>
    <row r="1645" s="17" customFormat="1" x14ac:dyDescent="0.2"/>
    <row r="1646" s="17" customFormat="1" x14ac:dyDescent="0.2"/>
    <row r="1647" s="17" customFormat="1" x14ac:dyDescent="0.2"/>
    <row r="1648" s="17" customFormat="1" x14ac:dyDescent="0.2"/>
    <row r="1649" s="17" customFormat="1" x14ac:dyDescent="0.2"/>
    <row r="1650" s="17" customFormat="1" x14ac:dyDescent="0.2"/>
    <row r="1651" s="17" customFormat="1" x14ac:dyDescent="0.2"/>
    <row r="1652" s="17" customFormat="1" x14ac:dyDescent="0.2"/>
    <row r="1653" s="17" customFormat="1" x14ac:dyDescent="0.2"/>
    <row r="1654" s="17" customFormat="1" x14ac:dyDescent="0.2"/>
    <row r="1655" s="17" customFormat="1" x14ac:dyDescent="0.2"/>
    <row r="1656" s="17" customFormat="1" x14ac:dyDescent="0.2"/>
    <row r="1657" s="17" customFormat="1" x14ac:dyDescent="0.2"/>
    <row r="1658" s="17" customFormat="1" x14ac:dyDescent="0.2"/>
    <row r="1659" s="17" customFormat="1" x14ac:dyDescent="0.2"/>
    <row r="1660" s="17" customFormat="1" x14ac:dyDescent="0.2"/>
    <row r="1661" s="17" customFormat="1" x14ac:dyDescent="0.2"/>
    <row r="1662" s="17" customFormat="1" x14ac:dyDescent="0.2"/>
    <row r="1663" s="17" customFormat="1" x14ac:dyDescent="0.2"/>
    <row r="1664" s="17" customFormat="1" x14ac:dyDescent="0.2"/>
    <row r="1665" s="17" customFormat="1" x14ac:dyDescent="0.2"/>
    <row r="1666" s="17" customFormat="1" x14ac:dyDescent="0.2"/>
    <row r="1667" s="17" customFormat="1" x14ac:dyDescent="0.2"/>
    <row r="1668" s="17" customFormat="1" x14ac:dyDescent="0.2"/>
    <row r="1669" s="17" customFormat="1" x14ac:dyDescent="0.2"/>
    <row r="1670" s="17" customFormat="1" x14ac:dyDescent="0.2"/>
    <row r="1671" s="17" customFormat="1" x14ac:dyDescent="0.2"/>
    <row r="1672" s="17" customFormat="1" x14ac:dyDescent="0.2"/>
    <row r="1673" s="17" customFormat="1" x14ac:dyDescent="0.2"/>
    <row r="1674" s="17" customFormat="1" x14ac:dyDescent="0.2"/>
    <row r="1675" s="17" customFormat="1" x14ac:dyDescent="0.2"/>
    <row r="1676" s="17" customFormat="1" x14ac:dyDescent="0.2"/>
    <row r="1677" s="17" customFormat="1" x14ac:dyDescent="0.2"/>
    <row r="1678" s="17" customFormat="1" x14ac:dyDescent="0.2"/>
    <row r="1679" s="17" customFormat="1" x14ac:dyDescent="0.2"/>
    <row r="1680" s="17" customFormat="1" x14ac:dyDescent="0.2"/>
    <row r="1681" s="17" customFormat="1" x14ac:dyDescent="0.2"/>
    <row r="1682" s="17" customFormat="1" x14ac:dyDescent="0.2"/>
    <row r="1683" s="17" customFormat="1" x14ac:dyDescent="0.2"/>
    <row r="1684" s="17" customFormat="1" x14ac:dyDescent="0.2"/>
    <row r="1685" s="17" customFormat="1" x14ac:dyDescent="0.2"/>
    <row r="1686" s="17" customFormat="1" x14ac:dyDescent="0.2"/>
    <row r="1687" s="17" customFormat="1" x14ac:dyDescent="0.2"/>
    <row r="1688" s="17" customFormat="1" x14ac:dyDescent="0.2"/>
    <row r="1689" s="17" customFormat="1" x14ac:dyDescent="0.2"/>
    <row r="1690" s="17" customFormat="1" x14ac:dyDescent="0.2"/>
    <row r="1691" s="17" customFormat="1" x14ac:dyDescent="0.2"/>
    <row r="1692" s="17" customFormat="1" x14ac:dyDescent="0.2"/>
    <row r="1693" s="17" customFormat="1" x14ac:dyDescent="0.2"/>
    <row r="1694" s="17" customFormat="1" x14ac:dyDescent="0.2"/>
    <row r="1695" s="17" customFormat="1" x14ac:dyDescent="0.2"/>
    <row r="1696" s="17" customFormat="1" x14ac:dyDescent="0.2"/>
    <row r="1697" s="17" customFormat="1" x14ac:dyDescent="0.2"/>
    <row r="1698" s="17" customFormat="1" x14ac:dyDescent="0.2"/>
    <row r="1699" s="17" customFormat="1" x14ac:dyDescent="0.2"/>
    <row r="1700" s="17" customFormat="1" x14ac:dyDescent="0.2"/>
    <row r="1701" s="17" customFormat="1" x14ac:dyDescent="0.2"/>
    <row r="1702" s="17" customFormat="1" x14ac:dyDescent="0.2"/>
    <row r="1703" s="17" customFormat="1" x14ac:dyDescent="0.2"/>
    <row r="1704" s="17" customFormat="1" x14ac:dyDescent="0.2"/>
    <row r="1705" s="17" customFormat="1" x14ac:dyDescent="0.2"/>
    <row r="1706" s="17" customFormat="1" x14ac:dyDescent="0.2"/>
    <row r="1707" s="17" customFormat="1" x14ac:dyDescent="0.2"/>
    <row r="1708" s="17" customFormat="1" x14ac:dyDescent="0.2"/>
    <row r="1709" s="17" customFormat="1" x14ac:dyDescent="0.2"/>
    <row r="1710" s="17" customFormat="1" x14ac:dyDescent="0.2"/>
    <row r="1711" s="17" customFormat="1" x14ac:dyDescent="0.2"/>
    <row r="1712" s="17" customFormat="1" x14ac:dyDescent="0.2"/>
    <row r="1713" s="17" customFormat="1" x14ac:dyDescent="0.2"/>
    <row r="1714" s="17" customFormat="1" x14ac:dyDescent="0.2"/>
    <row r="1715" s="17" customFormat="1" x14ac:dyDescent="0.2"/>
    <row r="1716" s="17" customFormat="1" x14ac:dyDescent="0.2"/>
    <row r="1717" s="17" customFormat="1" x14ac:dyDescent="0.2"/>
    <row r="1718" s="17" customFormat="1" x14ac:dyDescent="0.2"/>
    <row r="1719" s="17" customFormat="1" x14ac:dyDescent="0.2"/>
    <row r="1720" s="17" customFormat="1" x14ac:dyDescent="0.2"/>
    <row r="1721" s="17" customFormat="1" x14ac:dyDescent="0.2"/>
    <row r="1722" s="17" customFormat="1" x14ac:dyDescent="0.2"/>
    <row r="1723" s="17" customFormat="1" x14ac:dyDescent="0.2"/>
    <row r="1724" s="17" customFormat="1" x14ac:dyDescent="0.2"/>
    <row r="1725" s="17" customFormat="1" x14ac:dyDescent="0.2"/>
    <row r="1726" s="17" customFormat="1" x14ac:dyDescent="0.2"/>
    <row r="1727" s="17" customFormat="1" x14ac:dyDescent="0.2"/>
    <row r="1728" s="17" customFormat="1" x14ac:dyDescent="0.2"/>
    <row r="1729" s="17" customFormat="1" x14ac:dyDescent="0.2"/>
    <row r="1730" s="17" customFormat="1" x14ac:dyDescent="0.2"/>
    <row r="1731" s="17" customFormat="1" x14ac:dyDescent="0.2"/>
    <row r="1732" s="17" customFormat="1" x14ac:dyDescent="0.2"/>
    <row r="1733" s="17" customFormat="1" x14ac:dyDescent="0.2"/>
    <row r="1734" s="17" customFormat="1" x14ac:dyDescent="0.2"/>
    <row r="1735" s="17" customFormat="1" x14ac:dyDescent="0.2"/>
    <row r="1736" s="17" customFormat="1" x14ac:dyDescent="0.2"/>
    <row r="1737" s="17" customFormat="1" x14ac:dyDescent="0.2"/>
    <row r="1738" s="17" customFormat="1" x14ac:dyDescent="0.2"/>
    <row r="1739" s="17" customFormat="1" x14ac:dyDescent="0.2"/>
    <row r="1740" s="17" customFormat="1" x14ac:dyDescent="0.2"/>
    <row r="1741" s="17" customFormat="1" x14ac:dyDescent="0.2"/>
    <row r="1742" s="17" customFormat="1" x14ac:dyDescent="0.2"/>
    <row r="1743" s="17" customFormat="1" x14ac:dyDescent="0.2"/>
    <row r="1744" s="17" customFormat="1" x14ac:dyDescent="0.2"/>
    <row r="1745" s="17" customFormat="1" x14ac:dyDescent="0.2"/>
    <row r="1746" s="17" customFormat="1" x14ac:dyDescent="0.2"/>
    <row r="1747" s="17" customFormat="1" x14ac:dyDescent="0.2"/>
    <row r="1748" s="17" customFormat="1" x14ac:dyDescent="0.2"/>
    <row r="1749" s="17" customFormat="1" x14ac:dyDescent="0.2"/>
    <row r="1750" s="17" customFormat="1" x14ac:dyDescent="0.2"/>
    <row r="1751" s="17" customFormat="1" x14ac:dyDescent="0.2"/>
    <row r="1752" s="17" customFormat="1" x14ac:dyDescent="0.2"/>
    <row r="1753" s="17" customFormat="1" x14ac:dyDescent="0.2"/>
    <row r="1754" s="17" customFormat="1" x14ac:dyDescent="0.2"/>
    <row r="1755" s="17" customFormat="1" x14ac:dyDescent="0.2"/>
    <row r="1756" s="17" customFormat="1" x14ac:dyDescent="0.2"/>
    <row r="1757" s="17" customFormat="1" x14ac:dyDescent="0.2"/>
    <row r="1758" s="17" customFormat="1" x14ac:dyDescent="0.2"/>
    <row r="1759" s="17" customFormat="1" x14ac:dyDescent="0.2"/>
    <row r="1760" s="17" customFormat="1" x14ac:dyDescent="0.2"/>
    <row r="1761" s="17" customFormat="1" x14ac:dyDescent="0.2"/>
    <row r="1762" s="17" customFormat="1" x14ac:dyDescent="0.2"/>
    <row r="1763" s="17" customFormat="1" x14ac:dyDescent="0.2"/>
    <row r="1764" s="17" customFormat="1" x14ac:dyDescent="0.2"/>
    <row r="1765" s="17" customFormat="1" x14ac:dyDescent="0.2"/>
    <row r="1766" s="17" customFormat="1" x14ac:dyDescent="0.2"/>
    <row r="1767" s="17" customFormat="1" x14ac:dyDescent="0.2"/>
    <row r="1768" s="17" customFormat="1" x14ac:dyDescent="0.2"/>
    <row r="1769" s="17" customFormat="1" x14ac:dyDescent="0.2"/>
    <row r="1770" s="17" customFormat="1" x14ac:dyDescent="0.2"/>
    <row r="1771" s="17" customFormat="1" x14ac:dyDescent="0.2"/>
    <row r="1772" s="17" customFormat="1" x14ac:dyDescent="0.2"/>
    <row r="1773" s="17" customFormat="1" x14ac:dyDescent="0.2"/>
    <row r="1774" s="17" customFormat="1" x14ac:dyDescent="0.2"/>
    <row r="1775" s="17" customFormat="1" x14ac:dyDescent="0.2"/>
    <row r="1776" s="17" customFormat="1" x14ac:dyDescent="0.2"/>
    <row r="1777" s="17" customFormat="1" x14ac:dyDescent="0.2"/>
    <row r="1778" s="17" customFormat="1" x14ac:dyDescent="0.2"/>
    <row r="1779" s="17" customFormat="1" x14ac:dyDescent="0.2"/>
    <row r="1780" s="17" customFormat="1" x14ac:dyDescent="0.2"/>
    <row r="1781" s="17" customFormat="1" x14ac:dyDescent="0.2"/>
    <row r="1782" s="17" customFormat="1" x14ac:dyDescent="0.2"/>
    <row r="1783" s="17" customFormat="1" x14ac:dyDescent="0.2"/>
    <row r="1784" s="17" customFormat="1" x14ac:dyDescent="0.2"/>
    <row r="1785" s="17" customFormat="1" x14ac:dyDescent="0.2"/>
    <row r="1786" s="17" customFormat="1" x14ac:dyDescent="0.2"/>
    <row r="1787" s="17" customFormat="1" x14ac:dyDescent="0.2"/>
    <row r="1788" s="17" customFormat="1" x14ac:dyDescent="0.2"/>
    <row r="1789" s="17" customFormat="1" x14ac:dyDescent="0.2"/>
    <row r="1790" s="17" customFormat="1" x14ac:dyDescent="0.2"/>
    <row r="1791" s="17" customFormat="1" x14ac:dyDescent="0.2"/>
    <row r="1792" s="17" customFormat="1" x14ac:dyDescent="0.2"/>
    <row r="1793" s="17" customFormat="1" x14ac:dyDescent="0.2"/>
    <row r="1794" s="17" customFormat="1" x14ac:dyDescent="0.2"/>
    <row r="1795" s="17" customFormat="1" x14ac:dyDescent="0.2"/>
    <row r="1796" s="17" customFormat="1" x14ac:dyDescent="0.2"/>
    <row r="1797" s="17" customFormat="1" x14ac:dyDescent="0.2"/>
    <row r="1798" s="17" customFormat="1" x14ac:dyDescent="0.2"/>
    <row r="1799" s="17" customFormat="1" x14ac:dyDescent="0.2"/>
    <row r="1800" s="17" customFormat="1" x14ac:dyDescent="0.2"/>
    <row r="1801" s="17" customFormat="1" x14ac:dyDescent="0.2"/>
    <row r="1802" s="17" customFormat="1" x14ac:dyDescent="0.2"/>
    <row r="1803" s="17" customFormat="1" x14ac:dyDescent="0.2"/>
    <row r="1804" s="17" customFormat="1" x14ac:dyDescent="0.2"/>
    <row r="1805" s="17" customFormat="1" x14ac:dyDescent="0.2"/>
    <row r="1806" s="17" customFormat="1" x14ac:dyDescent="0.2"/>
    <row r="1807" s="17" customFormat="1" x14ac:dyDescent="0.2"/>
    <row r="1808" s="17" customFormat="1" x14ac:dyDescent="0.2"/>
    <row r="1809" s="17" customFormat="1" x14ac:dyDescent="0.2"/>
    <row r="1810" s="17" customFormat="1" x14ac:dyDescent="0.2"/>
    <row r="1811" s="17" customFormat="1" x14ac:dyDescent="0.2"/>
    <row r="1812" s="17" customFormat="1" x14ac:dyDescent="0.2"/>
    <row r="1813" s="17" customFormat="1" x14ac:dyDescent="0.2"/>
    <row r="1814" s="17" customFormat="1" x14ac:dyDescent="0.2"/>
    <row r="1815" s="17" customFormat="1" x14ac:dyDescent="0.2"/>
    <row r="1816" s="17" customFormat="1" x14ac:dyDescent="0.2"/>
    <row r="1817" s="17" customFormat="1" x14ac:dyDescent="0.2"/>
    <row r="1818" s="17" customFormat="1" x14ac:dyDescent="0.2"/>
    <row r="1819" s="17" customFormat="1" x14ac:dyDescent="0.2"/>
    <row r="1820" s="17" customFormat="1" x14ac:dyDescent="0.2"/>
    <row r="1821" s="17" customFormat="1" x14ac:dyDescent="0.2"/>
    <row r="1822" s="17" customFormat="1" x14ac:dyDescent="0.2"/>
    <row r="1823" s="17" customFormat="1" x14ac:dyDescent="0.2"/>
    <row r="1824" s="17" customFormat="1" x14ac:dyDescent="0.2"/>
    <row r="1825" s="17" customFormat="1" x14ac:dyDescent="0.2"/>
    <row r="1826" s="17" customFormat="1" x14ac:dyDescent="0.2"/>
    <row r="1827" s="17" customFormat="1" x14ac:dyDescent="0.2"/>
    <row r="1828" s="17" customFormat="1" x14ac:dyDescent="0.2"/>
    <row r="1829" s="17" customFormat="1" x14ac:dyDescent="0.2"/>
    <row r="1830" s="17" customFormat="1" x14ac:dyDescent="0.2"/>
    <row r="1831" s="17" customFormat="1" x14ac:dyDescent="0.2"/>
    <row r="1832" s="17" customFormat="1" x14ac:dyDescent="0.2"/>
    <row r="1833" s="17" customFormat="1" x14ac:dyDescent="0.2"/>
    <row r="1834" s="17" customFormat="1" x14ac:dyDescent="0.2"/>
    <row r="1835" s="17" customFormat="1" x14ac:dyDescent="0.2"/>
    <row r="1836" s="17" customFormat="1" x14ac:dyDescent="0.2"/>
    <row r="1837" s="17" customFormat="1" x14ac:dyDescent="0.2"/>
    <row r="1838" s="17" customFormat="1" x14ac:dyDescent="0.2"/>
    <row r="1839" s="17" customFormat="1" x14ac:dyDescent="0.2"/>
    <row r="1840" s="17" customFormat="1" x14ac:dyDescent="0.2"/>
    <row r="1841" s="17" customFormat="1" x14ac:dyDescent="0.2"/>
    <row r="1842" s="17" customFormat="1" x14ac:dyDescent="0.2"/>
    <row r="1843" s="17" customFormat="1" x14ac:dyDescent="0.2"/>
    <row r="1844" s="17" customFormat="1" x14ac:dyDescent="0.2"/>
    <row r="1845" s="17" customFormat="1" x14ac:dyDescent="0.2"/>
    <row r="1846" s="17" customFormat="1" x14ac:dyDescent="0.2"/>
    <row r="1847" s="17" customFormat="1" x14ac:dyDescent="0.2"/>
    <row r="1848" s="17" customFormat="1" x14ac:dyDescent="0.2"/>
    <row r="1849" s="17" customFormat="1" x14ac:dyDescent="0.2"/>
    <row r="1850" s="17" customFormat="1" x14ac:dyDescent="0.2"/>
    <row r="1851" s="17" customFormat="1" x14ac:dyDescent="0.2"/>
    <row r="1852" s="17" customFormat="1" x14ac:dyDescent="0.2"/>
    <row r="1853" s="17" customFormat="1" x14ac:dyDescent="0.2"/>
    <row r="1854" s="17" customFormat="1" x14ac:dyDescent="0.2"/>
    <row r="1855" s="17" customFormat="1" x14ac:dyDescent="0.2"/>
    <row r="1856" s="17" customFormat="1" x14ac:dyDescent="0.2"/>
    <row r="1857" spans="3:6" s="17" customFormat="1" x14ac:dyDescent="0.2"/>
    <row r="1858" spans="3:6" s="17" customFormat="1" x14ac:dyDescent="0.2"/>
    <row r="1859" spans="3:6" s="17" customFormat="1" x14ac:dyDescent="0.2"/>
    <row r="1860" spans="3:6" s="17" customFormat="1" x14ac:dyDescent="0.2"/>
    <row r="1861" spans="3:6" s="17" customFormat="1" x14ac:dyDescent="0.2"/>
    <row r="1862" spans="3:6" s="17" customFormat="1" x14ac:dyDescent="0.2"/>
    <row r="1863" spans="3:6" s="17" customFormat="1" x14ac:dyDescent="0.2"/>
    <row r="1864" spans="3:6" s="17" customFormat="1" x14ac:dyDescent="0.2"/>
    <row r="1865" spans="3:6" s="17" customFormat="1" x14ac:dyDescent="0.2"/>
    <row r="1866" spans="3:6" s="17" customFormat="1" x14ac:dyDescent="0.2"/>
    <row r="1867" spans="3:6" s="17" customFormat="1" x14ac:dyDescent="0.2"/>
    <row r="1868" spans="3:6" s="17" customFormat="1" x14ac:dyDescent="0.2"/>
    <row r="1869" spans="3:6" s="17" customFormat="1" x14ac:dyDescent="0.2"/>
    <row r="1870" spans="3:6" s="17" customFormat="1" x14ac:dyDescent="0.2"/>
    <row r="1871" spans="3:6" s="17" customFormat="1" x14ac:dyDescent="0.2">
      <c r="C1871" s="16"/>
      <c r="D1871" s="16"/>
      <c r="E1871" s="16"/>
      <c r="F1871" s="16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2"/>
  <sheetViews>
    <sheetView zoomScale="110" zoomScaleNormal="110" workbookViewId="0">
      <selection activeCell="B3" sqref="B3"/>
    </sheetView>
  </sheetViews>
  <sheetFormatPr baseColWidth="10" defaultRowHeight="14.25" x14ac:dyDescent="0.2"/>
  <cols>
    <col min="1" max="1" width="2.5703125" style="11" customWidth="1"/>
    <col min="2" max="2" width="67.5703125" style="11" customWidth="1"/>
    <col min="3" max="3" width="13.140625" style="12" hidden="1" customWidth="1"/>
    <col min="4" max="4" width="12.28515625" style="13" hidden="1" customWidth="1"/>
    <col min="5" max="5" width="17.7109375" style="13" customWidth="1"/>
    <col min="6" max="6" width="18.28515625" style="9" customWidth="1"/>
    <col min="7" max="7" width="3.140625" style="12" customWidth="1"/>
    <col min="8" max="16384" width="11.42578125" style="11"/>
  </cols>
  <sheetData>
    <row r="3" spans="2:6" ht="15" thickBot="1" x14ac:dyDescent="0.25"/>
    <row r="4" spans="2:6" ht="15" thickTop="1" x14ac:dyDescent="0.2">
      <c r="B4" s="283"/>
      <c r="C4" s="284"/>
      <c r="D4" s="285"/>
      <c r="E4" s="285"/>
      <c r="F4" s="286"/>
    </row>
    <row r="5" spans="2:6" x14ac:dyDescent="0.2">
      <c r="B5" s="287"/>
      <c r="C5" s="41"/>
      <c r="D5" s="42"/>
      <c r="E5" s="42"/>
      <c r="F5" s="288"/>
    </row>
    <row r="6" spans="2:6" x14ac:dyDescent="0.2">
      <c r="B6" s="287"/>
      <c r="C6" s="41"/>
      <c r="D6" s="42"/>
      <c r="E6" s="42"/>
      <c r="F6" s="288"/>
    </row>
    <row r="7" spans="2:6" x14ac:dyDescent="0.2">
      <c r="B7" s="287"/>
      <c r="C7" s="41"/>
      <c r="D7" s="42"/>
      <c r="E7" s="42"/>
      <c r="F7" s="289"/>
    </row>
    <row r="8" spans="2:6" x14ac:dyDescent="0.2">
      <c r="B8" s="290"/>
      <c r="C8" s="19"/>
      <c r="D8" s="19"/>
      <c r="E8" s="19"/>
      <c r="F8" s="291"/>
    </row>
    <row r="9" spans="2:6" x14ac:dyDescent="0.2">
      <c r="B9" s="377" t="s">
        <v>7</v>
      </c>
      <c r="C9" s="378"/>
      <c r="D9" s="378"/>
      <c r="E9" s="378"/>
      <c r="F9" s="379"/>
    </row>
    <row r="10" spans="2:6" x14ac:dyDescent="0.2">
      <c r="B10" s="377" t="s">
        <v>273</v>
      </c>
      <c r="C10" s="378"/>
      <c r="D10" s="378"/>
      <c r="E10" s="378"/>
      <c r="F10" s="379"/>
    </row>
    <row r="11" spans="2:6" x14ac:dyDescent="0.2">
      <c r="B11" s="377" t="s">
        <v>167</v>
      </c>
      <c r="C11" s="378"/>
      <c r="D11" s="378"/>
      <c r="E11" s="378"/>
      <c r="F11" s="379"/>
    </row>
    <row r="12" spans="2:6" ht="15" thickBot="1" x14ac:dyDescent="0.25">
      <c r="B12" s="292"/>
      <c r="C12" s="43"/>
      <c r="D12" s="44"/>
      <c r="E12" s="44"/>
      <c r="F12" s="293"/>
    </row>
    <row r="13" spans="2:6" x14ac:dyDescent="0.2">
      <c r="B13" s="294"/>
      <c r="C13" s="125"/>
      <c r="D13" s="126"/>
      <c r="E13" s="126"/>
      <c r="F13" s="295"/>
    </row>
    <row r="14" spans="2:6" x14ac:dyDescent="0.2">
      <c r="B14" s="355" t="s">
        <v>196</v>
      </c>
      <c r="C14" s="83"/>
      <c r="D14" s="127"/>
      <c r="E14" s="128"/>
      <c r="F14" s="297"/>
    </row>
    <row r="15" spans="2:6" x14ac:dyDescent="0.2">
      <c r="B15" s="296"/>
      <c r="C15" s="83"/>
      <c r="D15" s="127"/>
      <c r="E15" s="128"/>
      <c r="F15" s="297"/>
    </row>
    <row r="16" spans="2:6" x14ac:dyDescent="0.2">
      <c r="B16" s="356" t="s">
        <v>199</v>
      </c>
      <c r="C16" s="83"/>
      <c r="D16" s="127"/>
      <c r="E16" s="128"/>
      <c r="F16" s="297"/>
    </row>
    <row r="17" spans="2:7" x14ac:dyDescent="0.2">
      <c r="B17" s="357" t="s">
        <v>0</v>
      </c>
      <c r="C17" s="83"/>
      <c r="D17" s="127"/>
      <c r="E17" s="340" t="str">
        <f>+RESULTADOS!D14</f>
        <v>Febrero</v>
      </c>
      <c r="F17" s="363" t="str">
        <f>+RESULTADOS!F14</f>
        <v>Acumulado</v>
      </c>
    </row>
    <row r="18" spans="2:7" x14ac:dyDescent="0.2">
      <c r="B18" s="298"/>
      <c r="C18" s="83"/>
      <c r="D18" s="127"/>
      <c r="E18" s="127"/>
      <c r="F18" s="297"/>
    </row>
    <row r="19" spans="2:7" ht="12.75" customHeight="1" x14ac:dyDescent="0.2">
      <c r="B19" s="299" t="s">
        <v>83</v>
      </c>
      <c r="C19" s="83"/>
      <c r="D19" s="127"/>
      <c r="E19" s="54">
        <f>+RESULTADOS!D42</f>
        <v>6340543.1899999976</v>
      </c>
      <c r="F19" s="297">
        <f>+RESULTADOS!F42</f>
        <v>12852848.479999989</v>
      </c>
      <c r="G19" s="7"/>
    </row>
    <row r="20" spans="2:7" ht="12" customHeight="1" x14ac:dyDescent="0.2">
      <c r="B20" s="299"/>
      <c r="C20" s="83"/>
      <c r="D20" s="127"/>
      <c r="E20" s="54"/>
      <c r="F20" s="297"/>
      <c r="G20" s="7"/>
    </row>
    <row r="21" spans="2:7" ht="14.25" customHeight="1" x14ac:dyDescent="0.2">
      <c r="B21" s="276" t="s">
        <v>155</v>
      </c>
      <c r="C21" s="64"/>
      <c r="D21" s="128"/>
      <c r="E21" s="329">
        <v>-66875.75</v>
      </c>
      <c r="F21" s="300">
        <f>-6585.99+E21</f>
        <v>-73461.740000000005</v>
      </c>
      <c r="G21" s="7"/>
    </row>
    <row r="22" spans="2:7" ht="14.25" customHeight="1" x14ac:dyDescent="0.2">
      <c r="B22" s="276" t="s">
        <v>109</v>
      </c>
      <c r="C22" s="64"/>
      <c r="D22" s="128"/>
      <c r="E22" s="343">
        <v>87102.25</v>
      </c>
      <c r="F22" s="300">
        <f>679442.85+E22</f>
        <v>766545.1</v>
      </c>
      <c r="G22" s="7"/>
    </row>
    <row r="23" spans="2:7" ht="14.25" hidden="1" customHeight="1" x14ac:dyDescent="0.2">
      <c r="B23" s="276" t="s">
        <v>12</v>
      </c>
      <c r="C23" s="64"/>
      <c r="D23" s="128"/>
      <c r="E23" s="343">
        <v>0</v>
      </c>
      <c r="F23" s="300">
        <v>0</v>
      </c>
      <c r="G23" s="7"/>
    </row>
    <row r="24" spans="2:7" s="45" customFormat="1" x14ac:dyDescent="0.2">
      <c r="B24" s="276" t="s">
        <v>158</v>
      </c>
      <c r="C24" s="83"/>
      <c r="D24" s="127"/>
      <c r="E24" s="343">
        <v>910861.84</v>
      </c>
      <c r="F24" s="300">
        <f>204063.11+E24</f>
        <v>1114924.95</v>
      </c>
      <c r="G24" s="7"/>
    </row>
    <row r="25" spans="2:7" s="45" customFormat="1" ht="13.5" customHeight="1" x14ac:dyDescent="0.2">
      <c r="B25" s="276" t="s">
        <v>81</v>
      </c>
      <c r="C25" s="83"/>
      <c r="D25" s="127"/>
      <c r="E25" s="343">
        <v>136592.25</v>
      </c>
      <c r="F25" s="300">
        <f>+E25</f>
        <v>136592.25</v>
      </c>
      <c r="G25" s="7"/>
    </row>
    <row r="26" spans="2:7" s="45" customFormat="1" ht="13.5" customHeight="1" x14ac:dyDescent="0.2">
      <c r="B26" s="276" t="s">
        <v>123</v>
      </c>
      <c r="C26" s="83"/>
      <c r="D26" s="127"/>
      <c r="E26" s="343">
        <v>204063.11</v>
      </c>
      <c r="F26" s="300">
        <f>923361.84+E26</f>
        <v>1127424.95</v>
      </c>
      <c r="G26" s="7"/>
    </row>
    <row r="27" spans="2:7" s="45" customFormat="1" x14ac:dyDescent="0.2">
      <c r="B27" s="276" t="s">
        <v>73</v>
      </c>
      <c r="C27" s="83"/>
      <c r="D27" s="127"/>
      <c r="E27" s="343">
        <v>138427.43</v>
      </c>
      <c r="F27" s="300">
        <f>-1537630.49+E27</f>
        <v>-1399203.06</v>
      </c>
      <c r="G27" s="7"/>
    </row>
    <row r="28" spans="2:7" s="45" customFormat="1" x14ac:dyDescent="0.2">
      <c r="B28" s="276" t="s">
        <v>108</v>
      </c>
      <c r="C28" s="83"/>
      <c r="D28" s="127"/>
      <c r="E28" s="343">
        <v>54722.78</v>
      </c>
      <c r="F28" s="300">
        <f>-992206.74+E28</f>
        <v>-937483.96</v>
      </c>
      <c r="G28" s="7"/>
    </row>
    <row r="29" spans="2:7" s="45" customFormat="1" x14ac:dyDescent="0.2">
      <c r="B29" s="276" t="s">
        <v>82</v>
      </c>
      <c r="C29" s="83"/>
      <c r="D29" s="127"/>
      <c r="E29" s="343">
        <v>13834347.680000002</v>
      </c>
      <c r="F29" s="300">
        <f>17353274.88+E29</f>
        <v>31187622.560000002</v>
      </c>
      <c r="G29" s="7"/>
    </row>
    <row r="30" spans="2:7" s="45" customFormat="1" hidden="1" x14ac:dyDescent="0.2">
      <c r="B30" s="276" t="s">
        <v>164</v>
      </c>
      <c r="C30" s="83"/>
      <c r="D30" s="127"/>
      <c r="E30" s="343">
        <v>0</v>
      </c>
      <c r="F30" s="300">
        <v>0</v>
      </c>
      <c r="G30" s="7"/>
    </row>
    <row r="31" spans="2:7" s="45" customFormat="1" x14ac:dyDescent="0.2">
      <c r="B31" s="276" t="s">
        <v>103</v>
      </c>
      <c r="C31" s="83"/>
      <c r="D31" s="127"/>
      <c r="E31" s="329">
        <v>1237178.27</v>
      </c>
      <c r="F31" s="300">
        <f>1364962.8+E31</f>
        <v>2602141.0700000003</v>
      </c>
      <c r="G31" s="7"/>
    </row>
    <row r="32" spans="2:7" s="45" customFormat="1" x14ac:dyDescent="0.2">
      <c r="B32" s="276" t="s">
        <v>262</v>
      </c>
      <c r="C32" s="83"/>
      <c r="D32" s="127"/>
      <c r="E32" s="329">
        <v>22511079.25</v>
      </c>
      <c r="F32" s="300">
        <f>17642461.14+E32</f>
        <v>40153540.390000001</v>
      </c>
      <c r="G32" s="7"/>
    </row>
    <row r="33" spans="2:7" s="45" customFormat="1" ht="15" thickBot="1" x14ac:dyDescent="0.25">
      <c r="B33" s="360"/>
      <c r="C33" s="114"/>
      <c r="D33" s="361"/>
      <c r="E33" s="361"/>
      <c r="F33" s="362"/>
      <c r="G33" s="33"/>
    </row>
    <row r="34" spans="2:7" ht="16.5" customHeight="1" thickTop="1" thickBot="1" x14ac:dyDescent="0.25">
      <c r="B34" s="358" t="s">
        <v>197</v>
      </c>
      <c r="C34" s="129"/>
      <c r="D34" s="130" t="e">
        <f>+#REF!</f>
        <v>#REF!</v>
      </c>
      <c r="E34" s="359">
        <f>SUM(E19:E33)</f>
        <v>45388042.299999997</v>
      </c>
      <c r="F34" s="308">
        <f>SUM(F19:F33)-1</f>
        <v>87531489.98999998</v>
      </c>
      <c r="G34" s="7"/>
    </row>
    <row r="35" spans="2:7" ht="14.25" customHeight="1" x14ac:dyDescent="0.2">
      <c r="B35" s="304"/>
      <c r="C35" s="125"/>
      <c r="D35" s="126"/>
      <c r="E35" s="126"/>
      <c r="F35" s="295"/>
      <c r="G35" s="7"/>
    </row>
    <row r="36" spans="2:7" x14ac:dyDescent="0.2">
      <c r="B36" s="296" t="s">
        <v>221</v>
      </c>
      <c r="C36" s="83"/>
      <c r="D36" s="127"/>
      <c r="E36" s="128"/>
      <c r="F36" s="297"/>
      <c r="G36" s="7"/>
    </row>
    <row r="37" spans="2:7" x14ac:dyDescent="0.2">
      <c r="B37" s="305"/>
      <c r="C37" s="83"/>
      <c r="D37" s="127"/>
      <c r="E37" s="339"/>
      <c r="F37" s="306"/>
      <c r="G37" s="7"/>
    </row>
    <row r="38" spans="2:7" x14ac:dyDescent="0.2">
      <c r="B38" s="307" t="s">
        <v>200</v>
      </c>
      <c r="C38" s="83"/>
      <c r="D38" s="127"/>
      <c r="E38" s="330">
        <v>0</v>
      </c>
      <c r="F38" s="301">
        <v>-538332.31999999995</v>
      </c>
      <c r="G38" s="7">
        <v>54483800.640000001</v>
      </c>
    </row>
    <row r="39" spans="2:7" ht="12.75" customHeight="1" x14ac:dyDescent="0.2">
      <c r="B39" s="307" t="s">
        <v>84</v>
      </c>
      <c r="C39" s="64"/>
      <c r="D39" s="128"/>
      <c r="E39" s="330">
        <v>167118.82999999999</v>
      </c>
      <c r="F39" s="301">
        <f>167118.83+E39</f>
        <v>334237.65999999997</v>
      </c>
      <c r="G39" s="7"/>
    </row>
    <row r="40" spans="2:7" x14ac:dyDescent="0.2">
      <c r="B40" s="307" t="s">
        <v>85</v>
      </c>
      <c r="C40" s="64"/>
      <c r="D40" s="128"/>
      <c r="E40" s="330">
        <v>-264807</v>
      </c>
      <c r="F40" s="301">
        <f>259799.64+E40</f>
        <v>-5007.359999999986</v>
      </c>
      <c r="G40" s="7"/>
    </row>
    <row r="41" spans="2:7" x14ac:dyDescent="0.2">
      <c r="B41" s="307" t="s">
        <v>86</v>
      </c>
      <c r="C41" s="64"/>
      <c r="D41" s="128"/>
      <c r="E41" s="330">
        <v>163974.16</v>
      </c>
      <c r="F41" s="301">
        <f>-233869.46+E41</f>
        <v>-69895.299999999988</v>
      </c>
      <c r="G41" s="7"/>
    </row>
    <row r="42" spans="2:7" ht="12.75" customHeight="1" x14ac:dyDescent="0.2">
      <c r="B42" s="307" t="s">
        <v>94</v>
      </c>
      <c r="C42" s="64"/>
      <c r="D42" s="128"/>
      <c r="E42" s="330">
        <v>363242.83999999997</v>
      </c>
      <c r="F42" s="301">
        <f>450511.97+E42</f>
        <v>813754.80999999994</v>
      </c>
      <c r="G42" s="7"/>
    </row>
    <row r="43" spans="2:7" ht="12.75" customHeight="1" x14ac:dyDescent="0.2">
      <c r="B43" s="307" t="s">
        <v>222</v>
      </c>
      <c r="C43" s="64"/>
      <c r="D43" s="128"/>
      <c r="E43" s="331">
        <v>21496.63</v>
      </c>
      <c r="F43" s="301">
        <f>21496.63+E43</f>
        <v>42993.26</v>
      </c>
      <c r="G43" s="7"/>
    </row>
    <row r="44" spans="2:7" ht="15" thickBot="1" x14ac:dyDescent="0.25">
      <c r="B44" s="302"/>
      <c r="C44" s="129"/>
      <c r="D44" s="130"/>
      <c r="E44" s="332"/>
      <c r="F44" s="308"/>
      <c r="G44" s="7"/>
    </row>
    <row r="45" spans="2:7" ht="15.75" customHeight="1" thickBot="1" x14ac:dyDescent="0.25">
      <c r="B45" s="309" t="s">
        <v>223</v>
      </c>
      <c r="C45" s="131"/>
      <c r="D45" s="132" t="e">
        <f>+#REF!</f>
        <v>#REF!</v>
      </c>
      <c r="E45" s="149">
        <f>SUM(E38:E44)+1</f>
        <v>451026.45999999996</v>
      </c>
      <c r="F45" s="303">
        <f>SUM(F38:F44)+1</f>
        <v>577751.75</v>
      </c>
      <c r="G45" s="7"/>
    </row>
    <row r="46" spans="2:7" ht="15.75" hidden="1" customHeight="1" x14ac:dyDescent="0.2">
      <c r="B46" s="326"/>
      <c r="C46" s="125"/>
      <c r="D46" s="126"/>
      <c r="E46" s="327"/>
      <c r="F46" s="295"/>
      <c r="G46" s="7"/>
    </row>
    <row r="47" spans="2:7" ht="15" hidden="1" thickBot="1" x14ac:dyDescent="0.25">
      <c r="B47" s="305"/>
      <c r="C47" s="83"/>
      <c r="D47" s="127"/>
      <c r="E47" s="127"/>
      <c r="F47" s="297"/>
      <c r="G47" s="7"/>
    </row>
    <row r="48" spans="2:7" ht="15" hidden="1" thickBot="1" x14ac:dyDescent="0.25">
      <c r="B48" s="355" t="s">
        <v>8</v>
      </c>
      <c r="C48" s="83"/>
      <c r="D48" s="127"/>
      <c r="E48" s="127"/>
      <c r="F48" s="297"/>
      <c r="G48" s="7"/>
    </row>
    <row r="49" spans="2:7" ht="15" hidden="1" thickBot="1" x14ac:dyDescent="0.25">
      <c r="B49" s="305"/>
      <c r="C49" s="83"/>
      <c r="D49" s="127"/>
      <c r="E49" s="127"/>
      <c r="F49" s="297"/>
      <c r="G49" s="7"/>
    </row>
    <row r="50" spans="2:7" ht="12.75" hidden="1" customHeight="1" x14ac:dyDescent="0.2">
      <c r="B50" s="276" t="s">
        <v>95</v>
      </c>
      <c r="C50" s="83"/>
      <c r="D50" s="127"/>
      <c r="E50" s="57">
        <v>0</v>
      </c>
      <c r="F50" s="306">
        <v>0</v>
      </c>
      <c r="G50" s="7"/>
    </row>
    <row r="51" spans="2:7" ht="12.75" hidden="1" customHeight="1" x14ac:dyDescent="0.2">
      <c r="B51" s="276" t="s">
        <v>41</v>
      </c>
      <c r="C51" s="83"/>
      <c r="D51" s="127"/>
      <c r="E51" s="353">
        <v>0</v>
      </c>
      <c r="F51" s="306">
        <v>0</v>
      </c>
      <c r="G51" s="7"/>
    </row>
    <row r="52" spans="2:7" ht="12.75" hidden="1" customHeight="1" x14ac:dyDescent="0.2">
      <c r="B52" s="276" t="s">
        <v>104</v>
      </c>
      <c r="C52" s="83"/>
      <c r="D52" s="127"/>
      <c r="E52" s="80">
        <v>0</v>
      </c>
      <c r="F52" s="306">
        <v>0</v>
      </c>
      <c r="G52" s="7"/>
    </row>
    <row r="53" spans="2:7" ht="15" hidden="1" thickBot="1" x14ac:dyDescent="0.25">
      <c r="B53" s="276" t="s">
        <v>131</v>
      </c>
      <c r="C53" s="83"/>
      <c r="D53" s="127"/>
      <c r="E53" s="80">
        <v>0</v>
      </c>
      <c r="F53" s="306">
        <v>0</v>
      </c>
      <c r="G53" s="7"/>
    </row>
    <row r="54" spans="2:7" ht="15" hidden="1" thickBot="1" x14ac:dyDescent="0.25">
      <c r="B54" s="276" t="s">
        <v>124</v>
      </c>
      <c r="C54" s="83"/>
      <c r="D54" s="127"/>
      <c r="E54" s="80">
        <v>0</v>
      </c>
      <c r="F54" s="306">
        <v>0</v>
      </c>
      <c r="G54" s="7"/>
    </row>
    <row r="55" spans="2:7" ht="15" hidden="1" thickBot="1" x14ac:dyDescent="0.25">
      <c r="B55" s="276" t="s">
        <v>98</v>
      </c>
      <c r="C55" s="83"/>
      <c r="D55" s="127"/>
      <c r="E55" s="80">
        <v>0</v>
      </c>
      <c r="F55" s="306">
        <f>+E55</f>
        <v>0</v>
      </c>
      <c r="G55" s="7"/>
    </row>
    <row r="56" spans="2:7" ht="15" hidden="1" thickBot="1" x14ac:dyDescent="0.25">
      <c r="B56" s="302"/>
      <c r="C56" s="129"/>
      <c r="D56" s="130"/>
      <c r="E56" s="130"/>
      <c r="F56" s="308"/>
      <c r="G56" s="7"/>
    </row>
    <row r="57" spans="2:7" ht="15.75" hidden="1" customHeight="1" thickBot="1" x14ac:dyDescent="0.25">
      <c r="B57" s="354" t="s">
        <v>9</v>
      </c>
      <c r="C57" s="133"/>
      <c r="D57" s="134" t="e">
        <f>+#REF!</f>
        <v>#REF!</v>
      </c>
      <c r="E57" s="149">
        <f>SUM(E50:E56)</f>
        <v>0</v>
      </c>
      <c r="F57" s="303">
        <f>SUM(F50:F56)</f>
        <v>0</v>
      </c>
      <c r="G57" s="7"/>
    </row>
    <row r="58" spans="2:7" x14ac:dyDescent="0.2">
      <c r="B58" s="304"/>
      <c r="C58" s="125"/>
      <c r="D58" s="126"/>
      <c r="E58" s="126"/>
      <c r="F58" s="295"/>
      <c r="G58" s="7"/>
    </row>
    <row r="59" spans="2:7" x14ac:dyDescent="0.2">
      <c r="B59" s="305"/>
      <c r="C59" s="83"/>
      <c r="D59" s="127"/>
      <c r="E59" s="127"/>
      <c r="F59" s="297"/>
      <c r="G59" s="7"/>
    </row>
    <row r="60" spans="2:7" x14ac:dyDescent="0.2">
      <c r="B60" s="307" t="s">
        <v>27</v>
      </c>
      <c r="C60" s="64"/>
      <c r="D60" s="128"/>
      <c r="E60" s="123">
        <v>45839068.289999999</v>
      </c>
      <c r="F60" s="310">
        <v>42270173.979999997</v>
      </c>
    </row>
    <row r="61" spans="2:7" x14ac:dyDescent="0.2">
      <c r="B61" s="307" t="s">
        <v>96</v>
      </c>
      <c r="C61" s="64"/>
      <c r="D61" s="128"/>
      <c r="E61" s="57">
        <v>270304273.51999998</v>
      </c>
      <c r="F61" s="306">
        <f>270304274+3568893.83</f>
        <v>273873167.82999998</v>
      </c>
    </row>
    <row r="62" spans="2:7" ht="15" thickBot="1" x14ac:dyDescent="0.25">
      <c r="B62" s="302"/>
      <c r="C62" s="129"/>
      <c r="D62" s="130"/>
      <c r="E62" s="130" t="s">
        <v>72</v>
      </c>
      <c r="F62" s="369"/>
    </row>
    <row r="63" spans="2:7" ht="18" customHeight="1" thickBot="1" x14ac:dyDescent="0.25">
      <c r="B63" s="319" t="s">
        <v>198</v>
      </c>
      <c r="C63" s="311"/>
      <c r="D63" s="312" t="e">
        <f>+#REF!+#REF!</f>
        <v>#REF!</v>
      </c>
      <c r="E63" s="313">
        <f>SUM(E60:E62)</f>
        <v>316143341.81</v>
      </c>
      <c r="F63" s="314">
        <f>SUM(F60:F62)</f>
        <v>316143341.81</v>
      </c>
    </row>
    <row r="64" spans="2:7" ht="15" thickTop="1" x14ac:dyDescent="0.2">
      <c r="B64" s="49"/>
      <c r="C64" s="63"/>
      <c r="D64" s="140"/>
      <c r="E64" s="140"/>
      <c r="F64" s="141"/>
    </row>
    <row r="65" spans="2:7" x14ac:dyDescent="0.2">
      <c r="B65" s="49"/>
      <c r="C65" s="63"/>
      <c r="D65" s="140"/>
      <c r="E65" s="140"/>
      <c r="F65" s="141"/>
    </row>
    <row r="66" spans="2:7" x14ac:dyDescent="0.2">
      <c r="B66" s="49"/>
      <c r="C66" s="63"/>
      <c r="D66" s="140"/>
      <c r="E66" s="140"/>
      <c r="F66" s="142"/>
    </row>
    <row r="67" spans="2:7" x14ac:dyDescent="0.2">
      <c r="B67" s="49"/>
      <c r="C67" s="63"/>
      <c r="D67" s="140"/>
      <c r="E67" s="140"/>
      <c r="F67" s="142"/>
    </row>
    <row r="68" spans="2:7" x14ac:dyDescent="0.2">
      <c r="B68" s="348" t="s">
        <v>212</v>
      </c>
      <c r="C68" s="63"/>
      <c r="D68" s="140"/>
      <c r="E68" s="389" t="s">
        <v>213</v>
      </c>
      <c r="F68" s="389"/>
      <c r="G68" s="18"/>
    </row>
    <row r="69" spans="2:7" x14ac:dyDescent="0.2">
      <c r="B69" s="143" t="s">
        <v>210</v>
      </c>
      <c r="C69" s="63"/>
      <c r="D69" s="140"/>
      <c r="E69" s="390" t="s">
        <v>6</v>
      </c>
      <c r="F69" s="390"/>
      <c r="G69" s="18"/>
    </row>
    <row r="70" spans="2:7" x14ac:dyDescent="0.2">
      <c r="C70" s="63"/>
      <c r="D70" s="140"/>
      <c r="E70" s="140"/>
    </row>
    <row r="71" spans="2:7" x14ac:dyDescent="0.2">
      <c r="B71" s="49"/>
      <c r="C71" s="63"/>
      <c r="D71" s="140"/>
      <c r="E71" s="140"/>
      <c r="F71" s="142"/>
    </row>
    <row r="72" spans="2:7" x14ac:dyDescent="0.2">
      <c r="B72" s="349" t="s">
        <v>270</v>
      </c>
      <c r="C72" s="63"/>
      <c r="D72" s="140"/>
      <c r="E72" s="140"/>
      <c r="F72" s="142"/>
    </row>
    <row r="73" spans="2:7" x14ac:dyDescent="0.2">
      <c r="B73" s="388" t="s">
        <v>218</v>
      </c>
      <c r="C73" s="388"/>
      <c r="D73" s="388"/>
      <c r="E73" s="388"/>
      <c r="F73" s="388"/>
    </row>
    <row r="77" spans="2:7" ht="13.5" customHeight="1" x14ac:dyDescent="0.2"/>
    <row r="78" spans="2:7" ht="14.25" customHeight="1" x14ac:dyDescent="0.2"/>
    <row r="79" spans="2:7" ht="13.9" customHeight="1" x14ac:dyDescent="0.2"/>
    <row r="82" spans="4:5" x14ac:dyDescent="0.2">
      <c r="D82" s="15"/>
      <c r="E82" s="15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2021-03-05T13:48:57Z</cp:lastPrinted>
  <dcterms:created xsi:type="dcterms:W3CDTF">2005-02-18T21:21:25Z</dcterms:created>
  <dcterms:modified xsi:type="dcterms:W3CDTF">2021-03-08T19:03:18Z</dcterms:modified>
</cp:coreProperties>
</file>