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42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E45" i="31" l="1"/>
  <c r="F60" i="31" l="1"/>
  <c r="F24" i="11"/>
  <c r="F43" i="31" l="1"/>
  <c r="F42" i="31"/>
  <c r="F41" i="31"/>
  <c r="F40" i="31"/>
  <c r="F39" i="31"/>
  <c r="F38" i="31"/>
  <c r="F32" i="31"/>
  <c r="F31" i="31"/>
  <c r="F29" i="31"/>
  <c r="F28" i="31"/>
  <c r="F27" i="31"/>
  <c r="F26" i="31"/>
  <c r="F25" i="31"/>
  <c r="F22" i="31"/>
  <c r="F21" i="31"/>
  <c r="G80" i="23" l="1"/>
  <c r="F45" i="31" l="1"/>
  <c r="H36" i="23" l="1"/>
  <c r="F55" i="31" l="1"/>
  <c r="G73" i="23" l="1"/>
  <c r="B10" i="11" l="1"/>
  <c r="I80" i="23" l="1"/>
  <c r="I79" i="23"/>
  <c r="I74" i="23"/>
  <c r="I73" i="23"/>
  <c r="I68" i="23"/>
  <c r="E63" i="31" l="1"/>
  <c r="D63" i="31"/>
  <c r="F63" i="31"/>
  <c r="F57" i="31"/>
  <c r="E57" i="31"/>
  <c r="D57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G78" i="23"/>
  <c r="I78" i="23" s="1"/>
  <c r="H76" i="23"/>
  <c r="H81" i="23" s="1"/>
  <c r="F27" i="10" s="1"/>
  <c r="G75" i="23"/>
  <c r="I75" i="23" s="1"/>
  <c r="G72" i="23"/>
  <c r="I72" i="23" s="1"/>
  <c r="G70" i="23"/>
  <c r="I67" i="23"/>
  <c r="H57" i="23"/>
  <c r="F19" i="10" s="1"/>
  <c r="H50" i="23"/>
  <c r="H42" i="23"/>
  <c r="H28" i="23"/>
  <c r="H22" i="23"/>
  <c r="C9" i="23"/>
  <c r="J54" i="10"/>
  <c r="H52" i="10"/>
  <c r="F52" i="10"/>
  <c r="J47" i="10"/>
  <c r="H44" i="10"/>
  <c r="F41" i="10"/>
  <c r="F44" i="10" s="1"/>
  <c r="H38" i="10"/>
  <c r="J30" i="10"/>
  <c r="H29" i="10"/>
  <c r="H23" i="10"/>
  <c r="J22" i="10"/>
  <c r="J31" i="10" s="1"/>
  <c r="L57" i="166"/>
  <c r="L49" i="166"/>
  <c r="L48" i="166"/>
  <c r="L47" i="166"/>
  <c r="L44" i="166"/>
  <c r="G81" i="23" l="1"/>
  <c r="F26" i="10" s="1"/>
  <c r="F29" i="10" s="1"/>
  <c r="I70" i="23"/>
  <c r="I81" i="23" s="1"/>
  <c r="F40" i="11"/>
  <c r="D40" i="11"/>
  <c r="D42" i="11" s="1"/>
  <c r="H31" i="10"/>
  <c r="H46" i="10"/>
  <c r="H54" i="10" s="1"/>
  <c r="F42" i="11"/>
  <c r="F38" i="10"/>
  <c r="F46" i="10" s="1"/>
  <c r="H44" i="23"/>
  <c r="H30" i="23"/>
  <c r="F14" i="10"/>
  <c r="F15" i="10" l="1"/>
  <c r="E19" i="31"/>
  <c r="E34" i="31" s="1"/>
  <c r="F19" i="31"/>
  <c r="F34" i="31" s="1"/>
  <c r="F54" i="10"/>
  <c r="H75" i="10"/>
  <c r="F23" i="10" l="1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<sst xmlns="http://schemas.openxmlformats.org/spreadsheetml/2006/main" count="300" uniqueCount="282">
  <si>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</si>
  <si>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</si>
  <si>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</si>
  <si>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</si>
  <si>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</si>
  <si>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</si>
  <si>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</si>
  <si>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</si>
  <si>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</si>
  <si>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</si>
  <si>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</si>
  <si>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</si>
  <si>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</si>
  <si>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</si>
  <si>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</si>
  <si>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</si>
  <si>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</si>
  <si>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</si>
  <si>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</si>
  <si>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</si>
  <si>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</si>
  <si>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</si>
  <si>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</si>
  <si>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</si>
  <si>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</si>
  <si>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</si>
  <si>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</si>
  <si>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</si>
  <si>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</si>
  <si>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</si>
  <si>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</si>
  <si>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</si>
  <si>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</si>
  <si>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</si>
  <si>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</si>
  <si>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</si>
  <si>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</si>
  <si>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</si>
  <si>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</si>
  <si>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</si>
  <si>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</si>
  <si>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</si>
  <si>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</si>
  <si>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</si>
  <si>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</si>
  <si>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</si>
  <si>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</si>
  <si>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</si>
  <si>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</si>
  <si>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</si>
  <si>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</si>
  <si>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</si>
  <si>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</si>
  <si>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</si>
  <si>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</si>
  <si>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</si>
  <si>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</si>
  <si>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</si>
  <si>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</si>
  <si>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</si>
  <si>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</si>
  <si>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</si>
  <si>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</si>
  <si>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</si>
  <si>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</si>
  <si>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</si>
  <si>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</si>
  <si>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</si>
  <si>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</si>
  <si>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</si>
  <si>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</si>
  <si>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</si>
  <si>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</si>
  <si>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</si>
  <si>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</si>
  <si>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</si>
  <si>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</si>
  <si>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</si>
  <si>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</si>
  <si>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</si>
  <si>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</si>
  <si>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</si>
  <si>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</si>
  <si>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</si>
  <si>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</si>
  <si>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</si>
  <si>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</si>
  <si>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</si>
  <si>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</si>
  <si>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</si>
  <si>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</si>
  <si>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</si>
  <si>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</si>
  <si>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</si>
  <si>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</si>
  <si>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</si>
  <si>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</si>
  <si>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</si>
  <si>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</si>
  <si>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</si>
  <si>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</si>
  <si>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</si>
  <si>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</si>
  <si>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</si>
  <si>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</si>
  <si>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</si>
  <si>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</si>
  <si>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</si>
  <si>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</si>
  <si>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</si>
  <si>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</si>
  <si>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</si>
  <si>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</si>
  <si>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</si>
  <si>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</si>
  <si>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</si>
  <si>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</si>
  <si>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</si>
  <si>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</si>
  <si>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</si>
  <si>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</si>
  <si>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</si>
  <si>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</si>
  <si>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</si>
  <si>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</si>
  <si>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</si>
  <si>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</si>
  <si>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</si>
  <si>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</si>
  <si>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</si>
  <si>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</si>
  <si>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</si>
  <si>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</si>
  <si>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</si>
  <si>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</si>
  <si>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</si>
  <si>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</si>
  <si>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</si>
  <si>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</si>
  <si>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</si>
  <si>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</si>
  <si>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</si>
  <si>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</si>
  <si>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</si>
  <si>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</si>
  <si>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</si>
  <si>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</si>
  <si>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</si>
  <si>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</si>
  <si>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</si>
  <si>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</si>
  <si>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</si>
  <si>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</si>
  <si>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</si>
  <si>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</si>
  <si>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</si>
  <si>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</si>
  <si>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</si>
  <si>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</si>
  <si>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</si>
  <si>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</si>
  <si>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</si>
  <si>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</si>
  <si>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</si>
  <si>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</si>
  <si>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</si>
  <si>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</si>
  <si>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</si>
  <si>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</si>
  <si>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</si>
  <si>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</si>
  <si>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</si>
  <si>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</si>
  <si>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</si>
  <si>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</si>
  <si>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</si>
  <si>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</si>
  <si>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</si>
  <si>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</si>
  <si>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</si>
  <si>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</si>
  <si>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</si>
  <si>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</si>
  <si>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</si>
  <si>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</si>
  <si>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</si>
  <si>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</si>
  <si>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</si>
  <si>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</si>
  <si>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</si>
  <si>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</si>
  <si>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</si>
  <si>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</si>
  <si>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</si>
  <si>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</si>
  <si>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</si>
  <si>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</si>
  <si>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</si>
  <si>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</si>
  <si>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</si>
  <si>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</si>
  <si>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</si>
  <si>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</si>
  <si>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</si>
  <si>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</si>
  <si>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</si>
  <si>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</si>
  <si>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</si>
  <si>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</si>
  <si>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</si>
  <si>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</si>
  <si>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</si>
  <si>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</si>
  <si>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</si>
  <si>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</si>
  <si>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</si>
  <si>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</si>
  <si>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</si>
  <si>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</si>
  <si>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</si>
  <si>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</si>
  <si>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</si>
  <si>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</si>
  <si>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</si>
  <si>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</si>
  <si>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</si>
  <si>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</si>
  <si>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</si>
  <si>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</si>
  <si>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</si>
  <si>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</si>
  <si>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</si>
  <si>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</si>
  <si>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</si>
  <si>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</si>
  <si>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</si>
  <si>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</si>
  <si>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</si>
  <si>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</si>
  <si>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</si>
  <si>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</si>
  <si>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</si>
  <si>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</si>
  <si>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</si>
  <si>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</si>
  <si>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</si>
  <si>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</si>
  <si>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</si>
  <si>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</si>
  <si>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</si>
  <si>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</si>
  <si>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</si>
  <si>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</si>
  <si>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</si>
  <si>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</si>
  <si>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</si>
  <si>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</si>
  <si>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</si>
  <si>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</si>
  <si>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</si>
  <si>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</si>
  <si>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</si>
  <si>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</si>
  <si>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</si>
  <si>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</si>
  <si>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</si>
  <si>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</si>
  <si>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</si>
  <si>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</si>
  <si>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</si>
  <si>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</si>
  <si>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</si>
  <si>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DE AGOSTO 2020</t>
  </si>
  <si>
    <t>AL 31 AGOSTO 2020</t>
  </si>
  <si>
    <t>AL 31 DE AGOSTO 2020</t>
  </si>
  <si>
    <t>Al 31 de agosto 2020, ésta cuenta se desglosa como sigue:</t>
  </si>
  <si>
    <t>Las cuentas por pagar proveedores al 31 de agosto del 2020 de la SISALRIL.</t>
  </si>
  <si>
    <t>La cuenta Obligaciones por pagar al 31 de agosto 2020 de la SISALRIL, se desglosan de la siguiente manera:</t>
  </si>
  <si>
    <t>La cuenta Retenciones y Contribuciones por pagar al 31 de agosto del 2020, se desglosan de la siguiente manera:</t>
  </si>
  <si>
    <t>DEL 01 DE ENERO AL 31 DE AGOSTO 2020</t>
  </si>
  <si>
    <t>Agosto</t>
  </si>
  <si>
    <t>Estos recursos están formados por dos partidas, las cuales una de ella representada por un valor ascendente por RD$164,262,412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</si>
</sst>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  <numFmt numFmtId="175" formatCode="#,##0_ ;\-#,##0\ "/>
  </numFmts>
  <fonts count="6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3" fontId="46" fillId="25" borderId="22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0" fontId="47" fillId="0" borderId="22" xfId="0" applyFont="1" applyFill="1" applyBorder="1" applyAlignment="1">
      <alignment horizontal="center"/>
    </xf>
    <xf numFmtId="37" fontId="6" fillId="25" borderId="0" xfId="0" applyNumberFormat="1" applyFont="1" applyFill="1" applyBorder="1"/>
    <xf numFmtId="175" fontId="46" fillId="26" borderId="22" xfId="35" applyNumberFormat="1" applyFont="1" applyFill="1" applyBorder="1" applyAlignment="1">
      <alignment horizontal="right"/>
    </xf>
    <xf numFmtId="166" fontId="13" fillId="0" borderId="0" xfId="35" applyNumberFormat="1" applyFont="1" applyFill="1" applyBorder="1" applyAlignment="1">
      <alignment horizontal="right"/>
    </xf>
    <xf numFmtId="164" fontId="13" fillId="0" borderId="0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L26" sqref="L26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0"/>
      <c r="D6" s="380"/>
      <c r="E6" s="380"/>
      <c r="F6" s="380"/>
      <c r="G6" s="380"/>
      <c r="H6" s="380"/>
      <c r="I6" s="380"/>
      <c r="J6" s="381"/>
      <c r="K6" s="27"/>
    </row>
    <row r="7" spans="2:21" x14ac:dyDescent="0.2">
      <c r="B7" s="28"/>
      <c r="C7" s="380" t="s">
        <v>13</v>
      </c>
      <c r="D7" s="380"/>
      <c r="E7" s="380"/>
      <c r="F7" s="380"/>
      <c r="G7" s="380"/>
      <c r="H7" s="380"/>
      <c r="I7" s="380"/>
      <c r="J7" s="381"/>
      <c r="K7" s="27"/>
    </row>
    <row r="8" spans="2:21" x14ac:dyDescent="0.2">
      <c r="B8" s="28"/>
      <c r="C8" s="380" t="s">
        <v>272</v>
      </c>
      <c r="D8" s="380"/>
      <c r="E8" s="380"/>
      <c r="F8" s="380"/>
      <c r="G8" s="380"/>
      <c r="H8" s="380"/>
      <c r="I8" s="380"/>
      <c r="J8" s="381"/>
      <c r="K8" s="27"/>
    </row>
    <row r="9" spans="2:21" x14ac:dyDescent="0.2">
      <c r="B9" s="28"/>
      <c r="C9" s="380"/>
      <c r="D9" s="380"/>
      <c r="E9" s="380"/>
      <c r="F9" s="380"/>
      <c r="G9" s="380"/>
      <c r="H9" s="380"/>
      <c r="I9" s="380"/>
      <c r="J9" s="381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68"/>
      <c r="C11" s="69"/>
      <c r="D11" s="70"/>
      <c r="E11" s="70"/>
      <c r="F11" s="70"/>
      <c r="G11" s="70"/>
      <c r="H11" s="70"/>
      <c r="I11" s="70"/>
      <c r="J11" s="71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4" t="s">
        <v>116</v>
      </c>
      <c r="D13" s="187" t="s">
        <v>244</v>
      </c>
      <c r="E13" s="187"/>
      <c r="F13" s="187"/>
      <c r="G13" s="188"/>
      <c r="H13" s="188"/>
      <c r="I13" s="188"/>
      <c r="J13" s="77"/>
      <c r="K13" s="27"/>
      <c r="M13" s="382"/>
      <c r="N13" s="382"/>
      <c r="O13" s="382"/>
      <c r="P13" s="382"/>
      <c r="Q13" s="382"/>
      <c r="R13" s="382"/>
      <c r="S13" s="382"/>
      <c r="T13" s="382"/>
      <c r="U13" s="382"/>
    </row>
    <row r="14" spans="2:21" ht="15" x14ac:dyDescent="0.2">
      <c r="B14" s="72"/>
      <c r="C14" s="189"/>
      <c r="D14" s="188"/>
      <c r="E14" s="188"/>
      <c r="F14" s="188"/>
      <c r="G14" s="188"/>
      <c r="H14" s="188"/>
      <c r="I14" s="188"/>
      <c r="J14" s="77"/>
      <c r="K14" s="27"/>
    </row>
    <row r="15" spans="2:21" ht="15" x14ac:dyDescent="0.2">
      <c r="B15" s="72"/>
      <c r="C15" s="189"/>
      <c r="D15" s="188" t="s">
        <v>232</v>
      </c>
      <c r="E15" s="188"/>
      <c r="F15" s="188"/>
      <c r="G15" s="188"/>
      <c r="H15" s="188"/>
      <c r="I15" s="188"/>
      <c r="J15" s="77"/>
      <c r="K15" s="27"/>
    </row>
    <row r="16" spans="2:21" ht="15" x14ac:dyDescent="0.2">
      <c r="B16" s="72"/>
      <c r="C16" s="189"/>
      <c r="D16" s="188" t="s">
        <v>231</v>
      </c>
      <c r="E16" s="188"/>
      <c r="F16" s="188"/>
      <c r="G16" s="188"/>
      <c r="H16" s="188"/>
      <c r="I16" s="188"/>
      <c r="J16" s="77"/>
      <c r="K16" s="27"/>
    </row>
    <row r="17" spans="2:12" ht="15" x14ac:dyDescent="0.2">
      <c r="B17" s="72"/>
      <c r="C17" s="189"/>
      <c r="D17" s="188" t="s">
        <v>233</v>
      </c>
      <c r="E17" s="188"/>
      <c r="F17" s="188"/>
      <c r="G17" s="188"/>
      <c r="H17" s="188"/>
      <c r="I17" s="188"/>
      <c r="J17" s="77"/>
      <c r="K17" s="27"/>
    </row>
    <row r="18" spans="2:12" ht="15" x14ac:dyDescent="0.2">
      <c r="B18" s="72"/>
      <c r="C18" s="189"/>
      <c r="D18" s="188" t="s">
        <v>234</v>
      </c>
      <c r="E18" s="188"/>
      <c r="F18" s="188"/>
      <c r="G18" s="188"/>
      <c r="H18" s="185"/>
      <c r="I18" s="188"/>
      <c r="J18" s="77"/>
      <c r="K18" s="27"/>
    </row>
    <row r="19" spans="2:12" ht="15" x14ac:dyDescent="0.2">
      <c r="B19" s="72"/>
      <c r="C19" s="189"/>
      <c r="D19" s="188"/>
      <c r="E19" s="188"/>
      <c r="F19" s="188"/>
      <c r="G19" s="188"/>
      <c r="H19" s="185"/>
      <c r="I19" s="188"/>
      <c r="J19" s="77"/>
      <c r="K19" s="27"/>
    </row>
    <row r="20" spans="2:12" ht="15" x14ac:dyDescent="0.2">
      <c r="B20" s="72"/>
      <c r="C20" s="190"/>
      <c r="D20" s="188" t="s">
        <v>237</v>
      </c>
      <c r="E20" s="191"/>
      <c r="F20" s="188"/>
      <c r="G20" s="188"/>
      <c r="H20" s="192"/>
      <c r="I20" s="188"/>
      <c r="J20" s="77"/>
      <c r="K20" s="27"/>
      <c r="L20" s="35"/>
    </row>
    <row r="21" spans="2:12" ht="15" x14ac:dyDescent="0.2">
      <c r="B21" s="72"/>
      <c r="C21" s="190"/>
      <c r="D21" s="188" t="s">
        <v>238</v>
      </c>
      <c r="E21" s="191"/>
      <c r="F21" s="188"/>
      <c r="G21" s="192"/>
      <c r="H21" s="192"/>
      <c r="I21" s="188"/>
      <c r="J21" s="77"/>
      <c r="K21" s="27"/>
      <c r="L21" s="35"/>
    </row>
    <row r="22" spans="2:12" ht="15" x14ac:dyDescent="0.2">
      <c r="B22" s="72"/>
      <c r="C22" s="190"/>
      <c r="D22" s="188" t="s">
        <v>239</v>
      </c>
      <c r="E22" s="188"/>
      <c r="F22" s="188"/>
      <c r="G22" s="192"/>
      <c r="H22" s="192"/>
      <c r="I22" s="188"/>
      <c r="J22" s="77"/>
      <c r="K22" s="27"/>
      <c r="L22" s="8"/>
    </row>
    <row r="23" spans="2:12" ht="15" x14ac:dyDescent="0.2">
      <c r="B23" s="72"/>
      <c r="C23" s="190"/>
      <c r="D23" s="188"/>
      <c r="E23" s="188"/>
      <c r="F23" s="188"/>
      <c r="G23" s="192"/>
      <c r="H23" s="192"/>
      <c r="I23" s="188"/>
      <c r="J23" s="77"/>
      <c r="K23" s="27"/>
      <c r="L23" s="8"/>
    </row>
    <row r="24" spans="2:12" ht="15" x14ac:dyDescent="0.2">
      <c r="B24" s="72"/>
      <c r="C24" s="190"/>
      <c r="D24" s="188"/>
      <c r="E24" s="188"/>
      <c r="F24" s="188"/>
      <c r="G24" s="192"/>
      <c r="H24" s="192"/>
      <c r="I24" s="188"/>
      <c r="J24" s="77"/>
      <c r="K24" s="27"/>
      <c r="L24" s="8"/>
    </row>
    <row r="25" spans="2:12" ht="15" x14ac:dyDescent="0.2">
      <c r="B25" s="72"/>
      <c r="C25" s="214" t="s">
        <v>49</v>
      </c>
      <c r="D25" s="187" t="s">
        <v>225</v>
      </c>
      <c r="E25" s="188"/>
      <c r="F25" s="188"/>
      <c r="G25" s="192"/>
      <c r="H25" s="192"/>
      <c r="I25" s="188"/>
      <c r="J25" s="77"/>
      <c r="K25" s="27"/>
      <c r="L25" s="8"/>
    </row>
    <row r="26" spans="2:12" ht="15" x14ac:dyDescent="0.2">
      <c r="B26" s="72"/>
      <c r="C26" s="190"/>
      <c r="D26" s="188"/>
      <c r="E26" s="188"/>
      <c r="F26" s="188"/>
      <c r="G26" s="192"/>
      <c r="H26" s="192"/>
      <c r="I26" s="188"/>
      <c r="J26" s="77"/>
      <c r="K26" s="27"/>
      <c r="L26" s="8"/>
    </row>
    <row r="27" spans="2:12" ht="15" x14ac:dyDescent="0.2">
      <c r="B27" s="72"/>
      <c r="C27" s="190"/>
      <c r="D27" s="188" t="s">
        <v>245</v>
      </c>
      <c r="E27" s="188"/>
      <c r="F27" s="188"/>
      <c r="G27" s="192"/>
      <c r="H27" s="192"/>
      <c r="I27" s="188"/>
      <c r="J27" s="77"/>
      <c r="K27" s="27"/>
      <c r="L27" s="8"/>
    </row>
    <row r="28" spans="2:12" ht="15" x14ac:dyDescent="0.2">
      <c r="B28" s="72"/>
      <c r="C28" s="190"/>
      <c r="D28" s="188"/>
      <c r="E28" s="188"/>
      <c r="F28" s="188"/>
      <c r="G28" s="192"/>
      <c r="H28" s="192"/>
      <c r="I28" s="188"/>
      <c r="J28" s="77"/>
      <c r="K28" s="27"/>
      <c r="L28" s="8"/>
    </row>
    <row r="29" spans="2:12" ht="15" x14ac:dyDescent="0.2">
      <c r="B29" s="72"/>
      <c r="C29" s="214" t="s">
        <v>50</v>
      </c>
      <c r="D29" s="187" t="s">
        <v>14</v>
      </c>
      <c r="E29" s="188"/>
      <c r="F29" s="188"/>
      <c r="G29" s="192"/>
      <c r="H29" s="192"/>
      <c r="I29" s="188"/>
      <c r="J29" s="77"/>
      <c r="K29" s="27"/>
      <c r="L29" s="8"/>
    </row>
    <row r="30" spans="2:12" ht="15" x14ac:dyDescent="0.2">
      <c r="B30" s="72"/>
      <c r="C30" s="214"/>
      <c r="D30" s="186"/>
      <c r="E30" s="188"/>
      <c r="F30" s="188"/>
      <c r="G30" s="192"/>
      <c r="H30" s="192"/>
      <c r="I30" s="188"/>
      <c r="J30" s="77"/>
      <c r="K30" s="27"/>
      <c r="L30" s="8"/>
    </row>
    <row r="31" spans="2:12" ht="15" x14ac:dyDescent="0.2">
      <c r="B31" s="72"/>
      <c r="C31" s="214"/>
      <c r="D31" s="188" t="s">
        <v>260</v>
      </c>
      <c r="E31" s="188"/>
      <c r="F31" s="188"/>
      <c r="G31" s="192"/>
      <c r="H31" s="192"/>
      <c r="I31" s="188"/>
      <c r="J31" s="77"/>
      <c r="K31" s="27"/>
      <c r="L31" s="8"/>
    </row>
    <row r="32" spans="2:12" ht="15" x14ac:dyDescent="0.2">
      <c r="B32" s="72"/>
      <c r="C32" s="190"/>
      <c r="D32" s="188"/>
      <c r="E32" s="188"/>
      <c r="F32" s="188"/>
      <c r="G32" s="192"/>
      <c r="H32" s="192"/>
      <c r="I32" s="188"/>
      <c r="J32" s="77"/>
      <c r="K32" s="27"/>
      <c r="L32" s="8"/>
    </row>
    <row r="33" spans="2:14" ht="15" x14ac:dyDescent="0.2">
      <c r="B33" s="72"/>
      <c r="C33" s="214" t="s">
        <v>15</v>
      </c>
      <c r="D33" s="187" t="s">
        <v>48</v>
      </c>
      <c r="E33" s="193"/>
      <c r="F33" s="188"/>
      <c r="G33" s="192"/>
      <c r="H33" s="192"/>
      <c r="I33" s="188"/>
      <c r="J33" s="77"/>
      <c r="K33" s="27"/>
      <c r="L33" s="8"/>
    </row>
    <row r="34" spans="2:14" ht="15" x14ac:dyDescent="0.2">
      <c r="B34" s="72"/>
      <c r="C34" s="190"/>
      <c r="D34" s="193"/>
      <c r="E34" s="193"/>
      <c r="F34" s="193"/>
      <c r="G34" s="193"/>
      <c r="H34" s="192"/>
      <c r="I34" s="188"/>
      <c r="J34" s="77"/>
      <c r="K34" s="27"/>
      <c r="L34" s="8"/>
    </row>
    <row r="35" spans="2:14" ht="15" x14ac:dyDescent="0.2">
      <c r="B35" s="72"/>
      <c r="C35" s="190"/>
      <c r="D35" s="191"/>
      <c r="E35" s="191"/>
      <c r="F35" s="192"/>
      <c r="G35" s="193"/>
      <c r="H35" s="192"/>
      <c r="I35" s="188"/>
      <c r="J35" s="77"/>
      <c r="K35" s="27"/>
      <c r="L35" s="8"/>
    </row>
    <row r="36" spans="2:14" ht="15" x14ac:dyDescent="0.2">
      <c r="B36" s="72"/>
      <c r="C36" s="214" t="s">
        <v>16</v>
      </c>
      <c r="D36" s="187" t="s">
        <v>51</v>
      </c>
      <c r="E36" s="188"/>
      <c r="F36" s="188"/>
      <c r="G36" s="194"/>
      <c r="H36" s="193"/>
      <c r="I36" s="193"/>
      <c r="J36" s="77"/>
      <c r="K36" s="27"/>
    </row>
    <row r="37" spans="2:14" ht="15" x14ac:dyDescent="0.2">
      <c r="B37" s="72"/>
      <c r="C37" s="190"/>
      <c r="D37" s="188"/>
      <c r="E37" s="188"/>
      <c r="F37" s="193"/>
      <c r="G37" s="192"/>
      <c r="H37" s="193"/>
      <c r="I37" s="193"/>
      <c r="J37" s="77"/>
      <c r="K37" s="27"/>
    </row>
    <row r="38" spans="2:14" ht="15" x14ac:dyDescent="0.2">
      <c r="B38" s="72"/>
      <c r="C38" s="190"/>
      <c r="D38" s="188" t="s">
        <v>246</v>
      </c>
      <c r="E38" s="193"/>
      <c r="F38" s="193"/>
      <c r="G38" s="192"/>
      <c r="H38" s="192"/>
      <c r="I38" s="188"/>
      <c r="J38" s="77"/>
      <c r="K38" s="27"/>
    </row>
    <row r="39" spans="2:14" ht="15" x14ac:dyDescent="0.2">
      <c r="B39" s="72"/>
      <c r="C39" s="190"/>
      <c r="D39" s="188"/>
      <c r="E39" s="188"/>
      <c r="F39" s="193"/>
      <c r="G39" s="192"/>
      <c r="H39" s="192"/>
      <c r="I39" s="188"/>
      <c r="J39" s="77"/>
      <c r="K39" s="27"/>
      <c r="N39" s="153"/>
    </row>
    <row r="40" spans="2:14" ht="15" x14ac:dyDescent="0.2">
      <c r="B40" s="72"/>
      <c r="C40" s="188"/>
      <c r="D40" s="188" t="s">
        <v>52</v>
      </c>
      <c r="E40" s="193"/>
      <c r="F40" s="193"/>
      <c r="G40" s="193"/>
      <c r="H40" s="193"/>
      <c r="I40" s="192"/>
      <c r="J40" s="77"/>
      <c r="K40" s="27"/>
    </row>
    <row r="41" spans="2:14" ht="15" x14ac:dyDescent="0.2">
      <c r="B41" s="72"/>
      <c r="C41" s="190"/>
      <c r="D41" s="188"/>
      <c r="E41" s="188"/>
      <c r="F41" s="188"/>
      <c r="G41" s="192"/>
      <c r="H41" s="192"/>
      <c r="I41" s="192"/>
      <c r="J41" s="77"/>
      <c r="K41" s="27"/>
    </row>
    <row r="42" spans="2:14" ht="15" x14ac:dyDescent="0.2">
      <c r="B42" s="72"/>
      <c r="C42" s="190"/>
      <c r="D42" s="188" t="s">
        <v>226</v>
      </c>
      <c r="E42" s="188"/>
      <c r="F42" s="188"/>
      <c r="G42" s="192"/>
      <c r="H42" s="193"/>
      <c r="I42" s="192"/>
      <c r="J42" s="77"/>
      <c r="K42" s="27"/>
    </row>
    <row r="43" spans="2:14" ht="15" x14ac:dyDescent="0.2">
      <c r="B43" s="72"/>
      <c r="C43" s="190"/>
      <c r="D43" s="188" t="s">
        <v>261</v>
      </c>
      <c r="E43" s="188"/>
      <c r="F43" s="188"/>
      <c r="G43" s="192"/>
      <c r="H43" s="192"/>
      <c r="I43" s="192"/>
      <c r="J43" s="77"/>
      <c r="K43" s="27"/>
    </row>
    <row r="44" spans="2:14" ht="15" x14ac:dyDescent="0.2">
      <c r="B44" s="72"/>
      <c r="C44" s="190"/>
      <c r="D44" s="188"/>
      <c r="E44" s="195"/>
      <c r="F44" s="188"/>
      <c r="G44" s="192"/>
      <c r="H44" s="192"/>
      <c r="I44" s="192"/>
      <c r="J44" s="77"/>
      <c r="K44" s="27"/>
      <c r="L44" s="13">
        <f>+H52+H46</f>
        <v>0</v>
      </c>
    </row>
    <row r="45" spans="2:14" ht="15" x14ac:dyDescent="0.2">
      <c r="B45" s="72"/>
      <c r="C45" s="190"/>
      <c r="D45" s="188" t="s">
        <v>228</v>
      </c>
      <c r="E45" s="193"/>
      <c r="F45" s="188"/>
      <c r="G45" s="192"/>
      <c r="H45" s="192"/>
      <c r="I45" s="192"/>
      <c r="J45" s="77"/>
      <c r="K45" s="27"/>
    </row>
    <row r="46" spans="2:14" ht="15" x14ac:dyDescent="0.2">
      <c r="B46" s="72"/>
      <c r="C46" s="190"/>
      <c r="D46" s="188" t="s">
        <v>247</v>
      </c>
      <c r="E46" s="193"/>
      <c r="F46" s="188"/>
      <c r="G46" s="192"/>
      <c r="H46" s="192"/>
      <c r="I46" s="192"/>
      <c r="J46" s="77"/>
      <c r="K46" s="27"/>
    </row>
    <row r="47" spans="2:14" ht="15" x14ac:dyDescent="0.2">
      <c r="B47" s="72"/>
      <c r="C47" s="190"/>
      <c r="D47" s="195"/>
      <c r="E47" s="193"/>
      <c r="F47" s="188"/>
      <c r="G47" s="192"/>
      <c r="H47" s="192"/>
      <c r="I47" s="192"/>
      <c r="J47" s="77"/>
      <c r="K47" s="27"/>
      <c r="L47" s="13">
        <f>+H54-L44</f>
        <v>0</v>
      </c>
    </row>
    <row r="48" spans="2:14" ht="15" x14ac:dyDescent="0.2">
      <c r="B48" s="72"/>
      <c r="C48" s="190"/>
      <c r="D48" s="193" t="s">
        <v>229</v>
      </c>
      <c r="E48" s="193"/>
      <c r="F48" s="193"/>
      <c r="G48" s="192"/>
      <c r="H48" s="192"/>
      <c r="I48" s="193"/>
      <c r="J48" s="77"/>
      <c r="K48" s="27"/>
      <c r="L48" s="13">
        <f>+L47-H39</f>
        <v>0</v>
      </c>
    </row>
    <row r="49" spans="2:13" ht="15" x14ac:dyDescent="0.2">
      <c r="B49" s="72"/>
      <c r="C49" s="190"/>
      <c r="D49" s="188" t="s">
        <v>230</v>
      </c>
      <c r="E49" s="191"/>
      <c r="F49" s="193"/>
      <c r="G49" s="192"/>
      <c r="H49" s="192"/>
      <c r="I49" s="192"/>
      <c r="J49" s="77"/>
      <c r="K49" s="27"/>
      <c r="L49" s="13">
        <f>+H33+H39</f>
        <v>0</v>
      </c>
    </row>
    <row r="50" spans="2:13" ht="15" x14ac:dyDescent="0.2">
      <c r="B50" s="72"/>
      <c r="C50" s="190"/>
      <c r="D50" s="193" t="s">
        <v>248</v>
      </c>
      <c r="E50" s="193"/>
      <c r="F50" s="193"/>
      <c r="G50" s="192"/>
      <c r="H50" s="192"/>
      <c r="I50" s="192"/>
      <c r="J50" s="77"/>
      <c r="K50" s="27"/>
      <c r="L50" s="7"/>
    </row>
    <row r="51" spans="2:13" ht="15" x14ac:dyDescent="0.2">
      <c r="B51" s="72"/>
      <c r="C51" s="190"/>
      <c r="D51" s="188" t="s">
        <v>53</v>
      </c>
      <c r="E51" s="193"/>
      <c r="F51" s="193"/>
      <c r="G51" s="192"/>
      <c r="H51" s="192"/>
      <c r="I51" s="193"/>
      <c r="J51" s="77"/>
      <c r="K51" s="27"/>
    </row>
    <row r="52" spans="2:13" ht="15" x14ac:dyDescent="0.2">
      <c r="B52" s="72"/>
      <c r="C52" s="190"/>
      <c r="D52" s="193"/>
      <c r="E52" s="193"/>
      <c r="F52" s="193"/>
      <c r="G52" s="192"/>
      <c r="H52" s="192"/>
      <c r="I52" s="193"/>
      <c r="J52" s="77"/>
      <c r="K52" s="27"/>
      <c r="L52" s="36"/>
    </row>
    <row r="53" spans="2:13" ht="15" x14ac:dyDescent="0.2">
      <c r="B53" s="72"/>
      <c r="C53" s="190"/>
      <c r="D53" s="195"/>
      <c r="E53" s="193"/>
      <c r="F53" s="193"/>
      <c r="G53" s="192"/>
      <c r="H53" s="192"/>
      <c r="I53" s="193"/>
      <c r="J53" s="77"/>
      <c r="K53" s="27"/>
    </row>
    <row r="54" spans="2:13" ht="15" x14ac:dyDescent="0.2">
      <c r="B54" s="72"/>
      <c r="C54" s="214" t="s">
        <v>17</v>
      </c>
      <c r="D54" s="187" t="s">
        <v>54</v>
      </c>
      <c r="E54" s="188"/>
      <c r="F54" s="188"/>
      <c r="G54" s="188"/>
      <c r="H54" s="196"/>
      <c r="I54" s="193"/>
      <c r="J54" s="77"/>
      <c r="K54" s="27"/>
    </row>
    <row r="55" spans="2:13" ht="15" x14ac:dyDescent="0.2">
      <c r="B55" s="72"/>
      <c r="C55" s="214"/>
      <c r="D55" s="187"/>
      <c r="E55" s="188"/>
      <c r="F55" s="188"/>
      <c r="G55" s="188"/>
      <c r="H55" s="196"/>
      <c r="I55" s="193"/>
      <c r="J55" s="77"/>
      <c r="K55" s="27"/>
    </row>
    <row r="56" spans="2:13" ht="15" x14ac:dyDescent="0.2">
      <c r="B56" s="72"/>
      <c r="C56" s="197"/>
      <c r="D56" s="188" t="s">
        <v>235</v>
      </c>
      <c r="E56" s="186"/>
      <c r="F56" s="188"/>
      <c r="G56" s="188"/>
      <c r="H56" s="196"/>
      <c r="I56" s="193"/>
      <c r="J56" s="77"/>
      <c r="K56" s="27"/>
      <c r="M56" s="7"/>
    </row>
    <row r="57" spans="2:13" ht="13.5" customHeight="1" x14ac:dyDescent="0.2">
      <c r="B57" s="72"/>
      <c r="C57" s="214"/>
      <c r="D57" s="188" t="s">
        <v>236</v>
      </c>
      <c r="E57" s="186"/>
      <c r="F57" s="188"/>
      <c r="G57" s="192"/>
      <c r="H57" s="198"/>
      <c r="I57" s="193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4"/>
      <c r="D58" s="188"/>
      <c r="E58" s="188"/>
      <c r="F58" s="188"/>
      <c r="G58" s="192"/>
      <c r="H58" s="192"/>
      <c r="I58" s="193"/>
      <c r="J58" s="77"/>
      <c r="K58" s="27"/>
    </row>
    <row r="59" spans="2:13" ht="15" x14ac:dyDescent="0.2">
      <c r="B59" s="72"/>
      <c r="C59" s="214" t="s">
        <v>18</v>
      </c>
      <c r="D59" s="187" t="s">
        <v>227</v>
      </c>
      <c r="E59" s="188"/>
      <c r="F59" s="188"/>
      <c r="G59" s="192"/>
      <c r="H59" s="196"/>
      <c r="I59" s="192"/>
      <c r="J59" s="77"/>
      <c r="K59" s="27"/>
      <c r="M59" s="7"/>
    </row>
    <row r="60" spans="2:13" ht="15" x14ac:dyDescent="0.2">
      <c r="B60" s="72"/>
      <c r="C60" s="214"/>
      <c r="D60" s="187"/>
      <c r="E60" s="188"/>
      <c r="F60" s="188"/>
      <c r="G60" s="192"/>
      <c r="H60" s="196"/>
      <c r="I60" s="192"/>
      <c r="J60" s="77"/>
      <c r="K60" s="27"/>
      <c r="M60" s="7"/>
    </row>
    <row r="61" spans="2:13" ht="14.25" customHeight="1" x14ac:dyDescent="0.2">
      <c r="B61" s="72"/>
      <c r="C61" s="214"/>
      <c r="D61" s="188" t="s">
        <v>257</v>
      </c>
      <c r="E61" s="186"/>
      <c r="F61" s="188"/>
      <c r="G61" s="188"/>
      <c r="H61" s="196"/>
      <c r="I61" s="188"/>
      <c r="J61" s="77"/>
      <c r="K61" s="27"/>
    </row>
    <row r="62" spans="2:13" ht="13.5" customHeight="1" x14ac:dyDescent="0.2">
      <c r="B62" s="72"/>
      <c r="C62" s="189"/>
      <c r="D62" s="188" t="s">
        <v>258</v>
      </c>
      <c r="E62" s="188"/>
      <c r="F62" s="188"/>
      <c r="G62" s="188"/>
      <c r="H62" s="196"/>
      <c r="I62" s="192"/>
      <c r="J62" s="77"/>
      <c r="K62" s="27"/>
    </row>
    <row r="63" spans="2:13" ht="15" hidden="1" x14ac:dyDescent="0.2">
      <c r="B63" s="72"/>
      <c r="C63" s="189"/>
      <c r="D63" s="188"/>
      <c r="E63" s="188"/>
      <c r="F63" s="188"/>
      <c r="G63" s="188"/>
      <c r="H63" s="199"/>
      <c r="I63" s="188"/>
      <c r="J63" s="77"/>
      <c r="K63" s="27"/>
    </row>
    <row r="64" spans="2:13" ht="15" x14ac:dyDescent="0.2">
      <c r="B64" s="72"/>
      <c r="C64" s="189"/>
      <c r="D64" s="188" t="s">
        <v>259</v>
      </c>
      <c r="E64" s="188"/>
      <c r="F64" s="188"/>
      <c r="G64" s="188"/>
      <c r="H64" s="199"/>
      <c r="I64" s="188"/>
      <c r="J64" s="77"/>
      <c r="K64" s="27"/>
    </row>
    <row r="65" spans="1:14" ht="15" hidden="1" x14ac:dyDescent="0.2">
      <c r="B65" s="72"/>
      <c r="C65" s="189"/>
      <c r="D65" s="188"/>
      <c r="E65" s="188"/>
      <c r="F65" s="188"/>
      <c r="G65" s="188"/>
      <c r="H65" s="199"/>
      <c r="I65" s="188"/>
      <c r="J65" s="77"/>
      <c r="K65" s="27"/>
      <c r="L65" s="13">
        <v>1577007.7</v>
      </c>
    </row>
    <row r="66" spans="1:14" ht="15" x14ac:dyDescent="0.2">
      <c r="B66" s="72"/>
      <c r="C66" s="189"/>
      <c r="D66" s="188"/>
      <c r="E66" s="188"/>
      <c r="F66" s="188"/>
      <c r="G66" s="188"/>
      <c r="H66" s="196"/>
      <c r="I66" s="188"/>
      <c r="J66" s="77"/>
      <c r="K66" s="27"/>
    </row>
    <row r="67" spans="1:14" ht="17.25" customHeight="1" x14ac:dyDescent="0.2">
      <c r="B67" s="72"/>
      <c r="C67" s="214"/>
      <c r="D67" s="188" t="s">
        <v>243</v>
      </c>
      <c r="E67" s="186"/>
      <c r="F67" s="193"/>
      <c r="G67" s="200"/>
      <c r="H67" s="201"/>
      <c r="I67" s="202"/>
      <c r="J67" s="77"/>
      <c r="K67" s="27"/>
      <c r="N67" s="7"/>
    </row>
    <row r="68" spans="1:14" ht="13.5" customHeight="1" x14ac:dyDescent="0.2">
      <c r="B68" s="72"/>
      <c r="C68" s="214"/>
      <c r="D68" s="188" t="s">
        <v>240</v>
      </c>
      <c r="E68" s="186"/>
      <c r="F68" s="193"/>
      <c r="G68" s="200"/>
      <c r="H68" s="201"/>
      <c r="I68" s="202"/>
      <c r="J68" s="77"/>
      <c r="K68" s="27"/>
      <c r="N68" s="7"/>
    </row>
    <row r="69" spans="1:14" ht="15" x14ac:dyDescent="0.2">
      <c r="B69" s="72"/>
      <c r="C69" s="189"/>
      <c r="D69" s="188" t="s">
        <v>249</v>
      </c>
      <c r="E69" s="186"/>
      <c r="F69" s="203"/>
      <c r="G69" s="192"/>
      <c r="H69" s="204"/>
      <c r="I69" s="188"/>
      <c r="J69" s="77"/>
      <c r="K69" s="27"/>
      <c r="L69" s="34"/>
    </row>
    <row r="70" spans="1:14" ht="15" x14ac:dyDescent="0.2">
      <c r="B70" s="72"/>
      <c r="C70" s="189"/>
      <c r="D70" s="188"/>
      <c r="E70" s="188"/>
      <c r="F70" s="192"/>
      <c r="G70" s="188"/>
      <c r="H70" s="193"/>
      <c r="I70" s="205"/>
      <c r="J70" s="77"/>
      <c r="K70" s="27"/>
      <c r="L70" s="34"/>
    </row>
    <row r="71" spans="1:14" ht="17.25" customHeight="1" x14ac:dyDescent="0.2">
      <c r="B71" s="72"/>
      <c r="C71" s="214" t="s">
        <v>19</v>
      </c>
      <c r="D71" s="206" t="s">
        <v>55</v>
      </c>
      <c r="E71" s="188"/>
      <c r="F71" s="193"/>
      <c r="G71" s="192"/>
      <c r="H71" s="207"/>
      <c r="I71" s="207"/>
      <c r="J71" s="77"/>
      <c r="K71" s="27"/>
    </row>
    <row r="72" spans="1:14" ht="14.25" customHeight="1" x14ac:dyDescent="0.2">
      <c r="A72" s="8"/>
      <c r="B72" s="72"/>
      <c r="C72" s="188"/>
      <c r="D72" s="197"/>
      <c r="E72" s="188"/>
      <c r="F72" s="193"/>
      <c r="G72" s="192"/>
      <c r="H72" s="207"/>
      <c r="I72" s="207"/>
      <c r="J72" s="77"/>
      <c r="K72" s="27"/>
    </row>
    <row r="73" spans="1:14" ht="15" x14ac:dyDescent="0.2">
      <c r="B73" s="72"/>
      <c r="C73" s="188"/>
      <c r="D73" s="188" t="s">
        <v>264</v>
      </c>
      <c r="E73" s="188"/>
      <c r="F73" s="204"/>
      <c r="G73" s="192"/>
      <c r="H73" s="207"/>
      <c r="I73" s="207"/>
      <c r="J73" s="77"/>
      <c r="K73" s="27"/>
    </row>
    <row r="74" spans="1:14" ht="15.75" customHeight="1" x14ac:dyDescent="0.2">
      <c r="A74" s="8"/>
      <c r="B74" s="72"/>
      <c r="C74" s="188"/>
      <c r="D74" s="188" t="s">
        <v>265</v>
      </c>
      <c r="E74" s="188"/>
      <c r="F74" s="193"/>
      <c r="G74" s="192"/>
      <c r="H74" s="208"/>
      <c r="I74" s="207"/>
      <c r="J74" s="77"/>
      <c r="K74" s="27"/>
    </row>
    <row r="75" spans="1:14" ht="15" x14ac:dyDescent="0.2">
      <c r="A75" s="8"/>
      <c r="B75" s="72"/>
      <c r="C75" s="188"/>
      <c r="D75" s="188"/>
      <c r="E75" s="188"/>
      <c r="F75" s="193"/>
      <c r="G75" s="192"/>
      <c r="H75" s="207"/>
      <c r="I75" s="207"/>
      <c r="J75" s="77"/>
      <c r="K75" s="27"/>
    </row>
    <row r="76" spans="1:14" ht="15" hidden="1" x14ac:dyDescent="0.2">
      <c r="B76" s="72"/>
      <c r="C76" s="188"/>
      <c r="D76" s="188"/>
      <c r="E76" s="188"/>
      <c r="F76" s="193"/>
      <c r="G76" s="192"/>
      <c r="H76" s="207"/>
      <c r="I76" s="207"/>
      <c r="J76" s="77"/>
      <c r="K76" s="27"/>
    </row>
    <row r="77" spans="1:14" ht="15" x14ac:dyDescent="0.2">
      <c r="B77" s="72"/>
      <c r="C77" s="188"/>
      <c r="D77" s="188" t="s">
        <v>241</v>
      </c>
      <c r="E77" s="188"/>
      <c r="F77" s="193"/>
      <c r="G77" s="209"/>
      <c r="H77" s="207"/>
      <c r="I77" s="207"/>
      <c r="J77" s="77"/>
      <c r="K77" s="27"/>
    </row>
    <row r="78" spans="1:14" ht="15" x14ac:dyDescent="0.2">
      <c r="B78" s="72"/>
      <c r="C78" s="188"/>
      <c r="D78" s="188" t="s">
        <v>266</v>
      </c>
      <c r="E78" s="188"/>
      <c r="F78" s="193"/>
      <c r="G78" s="192"/>
      <c r="H78" s="207"/>
      <c r="I78" s="207"/>
      <c r="J78" s="77"/>
      <c r="K78" s="27"/>
    </row>
    <row r="79" spans="1:14" ht="15" x14ac:dyDescent="0.2">
      <c r="B79" s="72"/>
      <c r="C79" s="188"/>
      <c r="D79" s="188" t="s">
        <v>267</v>
      </c>
      <c r="E79" s="188"/>
      <c r="F79" s="193"/>
      <c r="G79" s="192"/>
      <c r="H79" s="207"/>
      <c r="I79" s="207"/>
      <c r="J79" s="77"/>
      <c r="K79" s="27"/>
    </row>
    <row r="80" spans="1:14" ht="15" x14ac:dyDescent="0.2">
      <c r="B80" s="72"/>
      <c r="C80" s="193"/>
      <c r="D80" s="193"/>
      <c r="E80" s="188"/>
      <c r="F80" s="193"/>
      <c r="G80" s="210"/>
      <c r="H80" s="210"/>
      <c r="I80" s="210"/>
      <c r="J80" s="77"/>
      <c r="K80" s="27"/>
    </row>
    <row r="81" spans="2:13" ht="15" x14ac:dyDescent="0.2">
      <c r="B81" s="72"/>
      <c r="C81" s="193"/>
      <c r="D81" s="193" t="s">
        <v>250</v>
      </c>
      <c r="E81" s="188"/>
      <c r="F81" s="188"/>
      <c r="G81" s="207"/>
      <c r="H81" s="207"/>
      <c r="I81" s="207"/>
      <c r="J81" s="77"/>
      <c r="K81" s="27"/>
    </row>
    <row r="82" spans="2:13" ht="15" x14ac:dyDescent="0.2">
      <c r="B82" s="72"/>
      <c r="C82" s="193"/>
      <c r="D82" s="193" t="s">
        <v>242</v>
      </c>
      <c r="E82" s="188"/>
      <c r="F82" s="188"/>
      <c r="G82" s="207"/>
      <c r="H82" s="207"/>
      <c r="I82" s="207"/>
      <c r="J82" s="77"/>
      <c r="K82" s="27"/>
    </row>
    <row r="83" spans="2:13" ht="15" x14ac:dyDescent="0.2">
      <c r="B83" s="72"/>
      <c r="C83" s="193"/>
      <c r="D83" s="193"/>
      <c r="E83" s="188"/>
      <c r="F83" s="188"/>
      <c r="G83" s="207"/>
      <c r="H83" s="207"/>
      <c r="I83" s="207"/>
      <c r="J83" s="77"/>
      <c r="K83" s="27"/>
    </row>
    <row r="84" spans="2:13" ht="15.75" thickBot="1" x14ac:dyDescent="0.25">
      <c r="B84" s="91"/>
      <c r="C84" s="211"/>
      <c r="D84" s="211"/>
      <c r="E84" s="212"/>
      <c r="F84" s="212"/>
      <c r="G84" s="213"/>
      <c r="H84" s="213"/>
      <c r="I84" s="213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2"/>
    </row>
    <row r="93" spans="2:13" ht="15" x14ac:dyDescent="0.2">
      <c r="H93" s="42"/>
      <c r="M93" s="152"/>
    </row>
    <row r="94" spans="2:13" ht="15" x14ac:dyDescent="0.2">
      <c r="H94" s="42"/>
      <c r="M94" s="152"/>
    </row>
    <row r="95" spans="2:13" ht="15" x14ac:dyDescent="0.2">
      <c r="H95" s="42"/>
      <c r="M95" s="152"/>
    </row>
    <row r="96" spans="2:13" ht="15" x14ac:dyDescent="0.2">
      <c r="H96" s="42"/>
      <c r="M96" s="152"/>
    </row>
    <row r="97" spans="8:13" ht="15" x14ac:dyDescent="0.2">
      <c r="H97" s="42"/>
      <c r="M97" s="152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10" zoomScaleNormal="110" workbookViewId="0">
      <selection activeCell="N24" sqref="N24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65"/>
      <c r="D3" s="266"/>
      <c r="E3" s="266"/>
      <c r="F3" s="266"/>
      <c r="G3" s="266"/>
      <c r="H3" s="266"/>
      <c r="I3" s="266"/>
      <c r="J3" s="266"/>
      <c r="K3" s="267"/>
    </row>
    <row r="4" spans="3:11" x14ac:dyDescent="0.2">
      <c r="C4" s="268"/>
      <c r="D4" s="389"/>
      <c r="E4" s="389"/>
      <c r="F4" s="389"/>
      <c r="G4" s="389"/>
      <c r="H4" s="389"/>
      <c r="I4" s="389"/>
      <c r="J4" s="389"/>
      <c r="K4" s="269"/>
    </row>
    <row r="5" spans="3:11" x14ac:dyDescent="0.2">
      <c r="C5" s="268"/>
      <c r="D5" s="389"/>
      <c r="E5" s="389"/>
      <c r="F5" s="389"/>
      <c r="G5" s="389"/>
      <c r="H5" s="389"/>
      <c r="I5" s="389"/>
      <c r="J5" s="389"/>
      <c r="K5" s="269"/>
    </row>
    <row r="6" spans="3:11" x14ac:dyDescent="0.2">
      <c r="C6" s="383" t="s">
        <v>191</v>
      </c>
      <c r="D6" s="384"/>
      <c r="E6" s="384"/>
      <c r="F6" s="384"/>
      <c r="G6" s="384"/>
      <c r="H6" s="384"/>
      <c r="I6" s="384"/>
      <c r="J6" s="384"/>
      <c r="K6" s="385"/>
    </row>
    <row r="7" spans="3:11" x14ac:dyDescent="0.2">
      <c r="C7" s="383" t="s">
        <v>273</v>
      </c>
      <c r="D7" s="384"/>
      <c r="E7" s="384"/>
      <c r="F7" s="384"/>
      <c r="G7" s="384"/>
      <c r="H7" s="384"/>
      <c r="I7" s="384"/>
      <c r="J7" s="384"/>
      <c r="K7" s="385"/>
    </row>
    <row r="8" spans="3:11" x14ac:dyDescent="0.2">
      <c r="C8" s="383" t="s">
        <v>168</v>
      </c>
      <c r="D8" s="384"/>
      <c r="E8" s="384"/>
      <c r="F8" s="384"/>
      <c r="G8" s="384"/>
      <c r="H8" s="384"/>
      <c r="I8" s="384"/>
      <c r="J8" s="384"/>
      <c r="K8" s="385"/>
    </row>
    <row r="9" spans="3:11" ht="15.75" thickBot="1" x14ac:dyDescent="0.25">
      <c r="C9" s="386"/>
      <c r="D9" s="387"/>
      <c r="E9" s="387"/>
      <c r="F9" s="387"/>
      <c r="G9" s="387"/>
      <c r="H9" s="387"/>
      <c r="I9" s="387"/>
      <c r="J9" s="387"/>
      <c r="K9" s="388"/>
    </row>
    <row r="10" spans="3:11" ht="6" customHeight="1" x14ac:dyDescent="0.2">
      <c r="C10" s="270"/>
      <c r="D10" s="220"/>
      <c r="E10" s="220"/>
      <c r="F10" s="220"/>
      <c r="G10" s="220"/>
      <c r="H10" s="220"/>
      <c r="I10" s="220"/>
      <c r="J10" s="220"/>
      <c r="K10" s="271"/>
    </row>
    <row r="11" spans="3:11" ht="18.600000000000001" customHeight="1" x14ac:dyDescent="0.2">
      <c r="C11" s="270"/>
      <c r="D11" s="51" t="s">
        <v>172</v>
      </c>
      <c r="E11" s="221"/>
      <c r="F11" s="322">
        <v>2020</v>
      </c>
      <c r="G11" s="222"/>
      <c r="H11" s="375">
        <v>2019</v>
      </c>
      <c r="I11" s="217"/>
      <c r="J11" s="222" t="s">
        <v>61</v>
      </c>
      <c r="K11" s="272"/>
    </row>
    <row r="12" spans="3:11" ht="3.6" customHeight="1" x14ac:dyDescent="0.2">
      <c r="C12" s="270"/>
      <c r="D12" s="221"/>
      <c r="E12" s="221"/>
      <c r="F12" s="217"/>
      <c r="G12" s="222"/>
      <c r="H12" s="222"/>
      <c r="I12" s="217"/>
      <c r="J12" s="222"/>
      <c r="K12" s="272"/>
    </row>
    <row r="13" spans="3:11" ht="15.6" customHeight="1" x14ac:dyDescent="0.2">
      <c r="C13" s="270"/>
      <c r="D13" s="59" t="s">
        <v>22</v>
      </c>
      <c r="E13" s="217"/>
      <c r="F13" s="217"/>
      <c r="G13" s="217"/>
      <c r="H13" s="223"/>
      <c r="I13" s="217"/>
      <c r="J13" s="217"/>
      <c r="K13" s="272"/>
    </row>
    <row r="14" spans="3:11" x14ac:dyDescent="0.2">
      <c r="C14" s="270"/>
      <c r="D14" s="217" t="s">
        <v>23</v>
      </c>
      <c r="E14" s="217"/>
      <c r="F14" s="342">
        <f>+'NOTAS   '!H22+'NOTAS   '!H28</f>
        <v>28517350.869999997</v>
      </c>
      <c r="G14" s="217"/>
      <c r="H14" s="218">
        <v>923525.73</v>
      </c>
      <c r="I14" s="217"/>
      <c r="J14" s="225">
        <v>1462536.8</v>
      </c>
      <c r="K14" s="272"/>
    </row>
    <row r="15" spans="3:11" x14ac:dyDescent="0.2">
      <c r="C15" s="270"/>
      <c r="D15" s="217" t="s">
        <v>268</v>
      </c>
      <c r="E15" s="217"/>
      <c r="F15" s="342">
        <f>+'NOTAS   '!H44</f>
        <v>164262412.09</v>
      </c>
      <c r="G15" s="217"/>
      <c r="H15" s="218">
        <v>233952324</v>
      </c>
      <c r="I15" s="217"/>
      <c r="J15" s="225"/>
      <c r="K15" s="272"/>
    </row>
    <row r="16" spans="3:11" x14ac:dyDescent="0.2">
      <c r="C16" s="270"/>
      <c r="D16" s="217" t="s">
        <v>24</v>
      </c>
      <c r="E16" s="217"/>
      <c r="F16" s="342">
        <v>2797749</v>
      </c>
      <c r="G16" s="217"/>
      <c r="H16" s="218">
        <v>2797749</v>
      </c>
      <c r="I16" s="217"/>
      <c r="J16" s="225"/>
      <c r="K16" s="272"/>
    </row>
    <row r="17" spans="3:11" x14ac:dyDescent="0.2">
      <c r="C17" s="270"/>
      <c r="D17" s="217" t="s">
        <v>47</v>
      </c>
      <c r="E17" s="217"/>
      <c r="F17" s="342">
        <v>365519</v>
      </c>
      <c r="G17" s="217"/>
      <c r="H17" s="218">
        <v>5546181</v>
      </c>
      <c r="I17" s="217"/>
      <c r="J17" s="225"/>
      <c r="K17" s="272"/>
    </row>
    <row r="18" spans="3:11" x14ac:dyDescent="0.2">
      <c r="C18" s="270"/>
      <c r="D18" s="217" t="s">
        <v>181</v>
      </c>
      <c r="E18" s="217"/>
      <c r="F18" s="342">
        <v>3547578</v>
      </c>
      <c r="G18" s="227"/>
      <c r="H18" s="218">
        <v>2247571</v>
      </c>
      <c r="I18" s="217"/>
      <c r="J18" s="227"/>
      <c r="K18" s="272"/>
    </row>
    <row r="19" spans="3:11" x14ac:dyDescent="0.2">
      <c r="C19" s="270"/>
      <c r="D19" s="217" t="s">
        <v>25</v>
      </c>
      <c r="E19" s="217"/>
      <c r="F19" s="342">
        <f>+'NOTAS   '!H57</f>
        <v>3985104.6900000004</v>
      </c>
      <c r="G19" s="227"/>
      <c r="H19" s="218">
        <v>5478927.1300000008</v>
      </c>
      <c r="I19" s="217"/>
      <c r="J19" s="227"/>
      <c r="K19" s="272"/>
    </row>
    <row r="20" spans="3:11" x14ac:dyDescent="0.2">
      <c r="C20" s="270"/>
      <c r="D20" s="217" t="s">
        <v>63</v>
      </c>
      <c r="E20" s="217"/>
      <c r="F20" s="342">
        <v>144570564.06999999</v>
      </c>
      <c r="G20" s="227"/>
      <c r="H20" s="342">
        <v>25100000</v>
      </c>
      <c r="I20" s="217"/>
      <c r="J20" s="227"/>
      <c r="K20" s="272"/>
    </row>
    <row r="21" spans="3:11" x14ac:dyDescent="0.2">
      <c r="C21" s="270"/>
      <c r="D21" s="217" t="s">
        <v>26</v>
      </c>
      <c r="E21" s="217"/>
      <c r="F21" s="342">
        <v>296135000</v>
      </c>
      <c r="G21" s="227"/>
      <c r="H21" s="218">
        <v>549793000</v>
      </c>
      <c r="I21" s="217"/>
      <c r="J21" s="227"/>
      <c r="K21" s="272"/>
    </row>
    <row r="22" spans="3:11" x14ac:dyDescent="0.2">
      <c r="C22" s="270"/>
      <c r="D22" s="217" t="s">
        <v>64</v>
      </c>
      <c r="E22" s="217"/>
      <c r="F22" s="343">
        <v>248952000</v>
      </c>
      <c r="G22" s="217"/>
      <c r="H22" s="219">
        <v>503252000</v>
      </c>
      <c r="I22" s="217"/>
      <c r="J22" s="225">
        <f>SUM(J19:J20)</f>
        <v>0</v>
      </c>
      <c r="K22" s="272"/>
    </row>
    <row r="23" spans="3:11" x14ac:dyDescent="0.2">
      <c r="C23" s="270"/>
      <c r="D23" s="184" t="s">
        <v>205</v>
      </c>
      <c r="E23" s="217"/>
      <c r="F23" s="55">
        <f>SUM(F14:F22)</f>
        <v>893133277.72000003</v>
      </c>
      <c r="G23" s="217"/>
      <c r="H23" s="264">
        <f>SUM(H14:H22)</f>
        <v>1329091277.8600001</v>
      </c>
      <c r="I23" s="217"/>
      <c r="J23" s="217"/>
      <c r="K23" s="272"/>
    </row>
    <row r="24" spans="3:11" x14ac:dyDescent="0.2">
      <c r="C24" s="270"/>
      <c r="D24" s="321"/>
      <c r="E24" s="217"/>
      <c r="F24" s="223"/>
      <c r="G24" s="217"/>
      <c r="H24" s="224"/>
      <c r="I24" s="217"/>
      <c r="J24" s="217"/>
      <c r="K24" s="272"/>
    </row>
    <row r="25" spans="3:11" x14ac:dyDescent="0.2">
      <c r="C25" s="270"/>
      <c r="D25" s="51" t="s">
        <v>30</v>
      </c>
      <c r="E25" s="217"/>
      <c r="F25" s="217"/>
      <c r="G25" s="228"/>
      <c r="H25" s="229"/>
      <c r="I25" s="217"/>
      <c r="J25" s="227">
        <v>399912.37</v>
      </c>
      <c r="K25" s="272"/>
    </row>
    <row r="26" spans="3:11" x14ac:dyDescent="0.2">
      <c r="C26" s="270"/>
      <c r="D26" s="217" t="s">
        <v>27</v>
      </c>
      <c r="E26" s="226"/>
      <c r="F26" s="218">
        <f>+'NOTAS   '!G81</f>
        <v>477761848.23000002</v>
      </c>
      <c r="G26" s="217"/>
      <c r="H26" s="218">
        <v>480903944.09999996</v>
      </c>
      <c r="I26" s="217"/>
      <c r="J26" s="227"/>
      <c r="K26" s="272"/>
    </row>
    <row r="27" spans="3:11" ht="14.45" customHeight="1" x14ac:dyDescent="0.2">
      <c r="C27" s="270"/>
      <c r="D27" s="217" t="s">
        <v>187</v>
      </c>
      <c r="E27" s="217"/>
      <c r="F27" s="234">
        <f>-'NOTAS   '!H81</f>
        <v>-141037739.27000004</v>
      </c>
      <c r="G27" s="217"/>
      <c r="H27" s="234">
        <v>-132527061.64999999</v>
      </c>
      <c r="I27" s="217"/>
      <c r="J27" s="227"/>
      <c r="K27" s="272"/>
    </row>
    <row r="28" spans="3:11" ht="13.9" customHeight="1" x14ac:dyDescent="0.2">
      <c r="C28" s="270"/>
      <c r="D28" s="217" t="s">
        <v>184</v>
      </c>
      <c r="E28" s="217"/>
      <c r="F28" s="232">
        <v>507392</v>
      </c>
      <c r="G28" s="217"/>
      <c r="H28" s="333">
        <v>507392.04</v>
      </c>
      <c r="I28" s="217"/>
      <c r="J28" s="227"/>
      <c r="K28" s="272"/>
    </row>
    <row r="29" spans="3:11" ht="17.25" customHeight="1" x14ac:dyDescent="0.2">
      <c r="C29" s="270"/>
      <c r="D29" s="184" t="s">
        <v>206</v>
      </c>
      <c r="E29" s="230"/>
      <c r="F29" s="215">
        <f>SUM(F26:F28)</f>
        <v>337231500.95999998</v>
      </c>
      <c r="G29" s="217"/>
      <c r="H29" s="264">
        <f>SUM(H26:H28)</f>
        <v>348884274.49000001</v>
      </c>
      <c r="I29" s="217"/>
      <c r="J29" s="227"/>
      <c r="K29" s="272"/>
    </row>
    <row r="30" spans="3:11" ht="17.25" customHeight="1" x14ac:dyDescent="0.2">
      <c r="C30" s="270"/>
      <c r="D30" s="217"/>
      <c r="E30" s="217"/>
      <c r="F30" s="217"/>
      <c r="G30" s="217"/>
      <c r="H30" s="224"/>
      <c r="I30" s="217"/>
      <c r="J30" s="225">
        <f>SUM(J25:J25)</f>
        <v>399912.37</v>
      </c>
      <c r="K30" s="272"/>
    </row>
    <row r="31" spans="3:11" ht="16.149999999999999" customHeight="1" thickBot="1" x14ac:dyDescent="0.25">
      <c r="C31" s="270"/>
      <c r="D31" s="184" t="s">
        <v>38</v>
      </c>
      <c r="E31" s="217"/>
      <c r="F31" s="174">
        <f>+F29+F23</f>
        <v>1230364778.6800001</v>
      </c>
      <c r="G31" s="320"/>
      <c r="H31" s="174">
        <f>+H23+H29</f>
        <v>1677975552.3500001</v>
      </c>
      <c r="I31" s="217"/>
      <c r="J31" s="233">
        <f>+J14+J22+J30</f>
        <v>1862449.17</v>
      </c>
      <c r="K31" s="272"/>
    </row>
    <row r="32" spans="3:11" ht="10.9" customHeight="1" thickTop="1" x14ac:dyDescent="0.2">
      <c r="C32" s="270"/>
      <c r="D32" s="217"/>
      <c r="E32" s="217"/>
      <c r="F32" s="217"/>
      <c r="G32" s="217"/>
      <c r="H32" s="225"/>
      <c r="I32" s="217"/>
      <c r="J32" s="217"/>
      <c r="K32" s="272"/>
    </row>
    <row r="33" spans="3:12" ht="16.899999999999999" customHeight="1" x14ac:dyDescent="0.2">
      <c r="C33" s="270"/>
      <c r="D33" s="51" t="s">
        <v>29</v>
      </c>
      <c r="E33" s="217"/>
      <c r="F33" s="330"/>
      <c r="G33" s="227"/>
      <c r="H33" s="223"/>
      <c r="I33" s="217"/>
      <c r="J33" s="232">
        <v>-9259239.8100000005</v>
      </c>
      <c r="K33" s="272"/>
    </row>
    <row r="34" spans="3:12" ht="17.45" customHeight="1" x14ac:dyDescent="0.2">
      <c r="C34" s="270"/>
      <c r="D34" s="226" t="s">
        <v>35</v>
      </c>
      <c r="E34" s="217"/>
      <c r="F34" s="225"/>
      <c r="G34" s="217"/>
      <c r="H34" s="217"/>
      <c r="I34" s="217"/>
      <c r="J34" s="227"/>
      <c r="K34" s="272"/>
    </row>
    <row r="35" spans="3:12" ht="12.6" customHeight="1" x14ac:dyDescent="0.2">
      <c r="C35" s="273"/>
      <c r="D35" s="217" t="s">
        <v>33</v>
      </c>
      <c r="E35" s="226"/>
      <c r="F35" s="235">
        <f>+'NOTAS   '!H120</f>
        <v>3993356.79</v>
      </c>
      <c r="G35" s="217"/>
      <c r="H35" s="235">
        <v>7158471.6999999993</v>
      </c>
      <c r="I35" s="217"/>
      <c r="J35" s="217"/>
      <c r="K35" s="272"/>
    </row>
    <row r="36" spans="3:12" ht="13.9" customHeight="1" x14ac:dyDescent="0.2">
      <c r="C36" s="273"/>
      <c r="D36" s="217" t="s">
        <v>32</v>
      </c>
      <c r="E36" s="226"/>
      <c r="F36" s="235">
        <f>+'NOTAS   '!H146</f>
        <v>56730428.420000002</v>
      </c>
      <c r="G36" s="222"/>
      <c r="H36" s="235">
        <v>61557376.379999995</v>
      </c>
      <c r="I36" s="217"/>
      <c r="J36" s="222" t="s">
        <v>61</v>
      </c>
      <c r="K36" s="272"/>
    </row>
    <row r="37" spans="3:12" ht="12.6" customHeight="1" x14ac:dyDescent="0.2">
      <c r="C37" s="273"/>
      <c r="D37" s="217" t="s">
        <v>123</v>
      </c>
      <c r="E37" s="226"/>
      <c r="F37" s="236">
        <v>11080.17</v>
      </c>
      <c r="G37" s="222"/>
      <c r="H37" s="236">
        <v>1136470.23</v>
      </c>
      <c r="I37" s="217"/>
      <c r="J37" s="222"/>
      <c r="K37" s="272"/>
    </row>
    <row r="38" spans="3:12" ht="15" customHeight="1" x14ac:dyDescent="0.2">
      <c r="C38" s="273"/>
      <c r="D38" s="184" t="s">
        <v>203</v>
      </c>
      <c r="E38" s="217"/>
      <c r="F38" s="55">
        <f>SUM(F35:F37)</f>
        <v>60734865.380000003</v>
      </c>
      <c r="G38" s="227"/>
      <c r="H38" s="264">
        <f>SUM(H35:H37)</f>
        <v>69852318.310000002</v>
      </c>
      <c r="I38" s="217"/>
      <c r="J38" s="227"/>
      <c r="K38" s="272"/>
      <c r="L38" s="139"/>
    </row>
    <row r="39" spans="3:12" ht="12" customHeight="1" x14ac:dyDescent="0.2">
      <c r="C39" s="273"/>
      <c r="D39" s="217"/>
      <c r="E39" s="217"/>
      <c r="F39" s="217"/>
      <c r="G39" s="227"/>
      <c r="H39" s="227"/>
      <c r="I39" s="217"/>
      <c r="J39" s="227"/>
      <c r="K39" s="272"/>
      <c r="L39" s="139"/>
    </row>
    <row r="40" spans="3:12" x14ac:dyDescent="0.2">
      <c r="C40" s="273"/>
      <c r="D40" s="51" t="s">
        <v>34</v>
      </c>
      <c r="E40" s="217"/>
      <c r="F40" s="217"/>
      <c r="G40" s="227"/>
      <c r="H40" s="227"/>
      <c r="I40" s="217"/>
      <c r="J40" s="227"/>
      <c r="K40" s="272"/>
      <c r="L40" s="139"/>
    </row>
    <row r="41" spans="3:12" x14ac:dyDescent="0.2">
      <c r="C41" s="273"/>
      <c r="D41" s="217" t="s">
        <v>31</v>
      </c>
      <c r="E41" s="226"/>
      <c r="F41" s="235">
        <f>+'NOTAS   '!H127</f>
        <v>444028387.83999997</v>
      </c>
      <c r="G41" s="227"/>
      <c r="H41" s="227">
        <v>783143149.69000006</v>
      </c>
      <c r="I41" s="217"/>
      <c r="J41" s="227"/>
      <c r="K41" s="272"/>
      <c r="L41" s="139"/>
    </row>
    <row r="42" spans="3:12" ht="12.6" customHeight="1" x14ac:dyDescent="0.2">
      <c r="C42" s="273"/>
      <c r="D42" s="217" t="s">
        <v>157</v>
      </c>
      <c r="E42" s="226"/>
      <c r="F42" s="235">
        <v>6545423.8600000003</v>
      </c>
      <c r="G42" s="227"/>
      <c r="H42" s="227">
        <v>776410.24</v>
      </c>
      <c r="I42" s="217"/>
      <c r="J42" s="227"/>
      <c r="K42" s="272"/>
      <c r="L42" s="139"/>
    </row>
    <row r="43" spans="3:12" ht="13.5" customHeight="1" x14ac:dyDescent="0.2">
      <c r="C43" s="273"/>
      <c r="D43" s="217" t="s">
        <v>158</v>
      </c>
      <c r="E43" s="226"/>
      <c r="F43" s="236">
        <v>258952000</v>
      </c>
      <c r="G43" s="227"/>
      <c r="H43" s="232">
        <v>503252000</v>
      </c>
      <c r="I43" s="217"/>
      <c r="J43" s="227"/>
      <c r="K43" s="272"/>
      <c r="L43" s="139"/>
    </row>
    <row r="44" spans="3:12" ht="14.45" customHeight="1" x14ac:dyDescent="0.2">
      <c r="C44" s="273"/>
      <c r="D44" s="184" t="s">
        <v>192</v>
      </c>
      <c r="E44" s="217"/>
      <c r="F44" s="55">
        <f>SUM(F41:F43)</f>
        <v>709525811.70000005</v>
      </c>
      <c r="G44" s="227"/>
      <c r="H44" s="55">
        <f>SUM(H41:H43)</f>
        <v>1287171559.9300001</v>
      </c>
      <c r="I44" s="217"/>
      <c r="J44" s="227"/>
      <c r="K44" s="272"/>
      <c r="L44" s="139"/>
    </row>
    <row r="45" spans="3:12" ht="6.6" customHeight="1" x14ac:dyDescent="0.2">
      <c r="C45" s="273"/>
      <c r="D45" s="321"/>
      <c r="E45" s="217"/>
      <c r="F45" s="223"/>
      <c r="G45" s="227"/>
      <c r="H45" s="247"/>
      <c r="I45" s="217"/>
      <c r="J45" s="227"/>
      <c r="K45" s="272"/>
      <c r="L45" s="139"/>
    </row>
    <row r="46" spans="3:12" ht="18.75" customHeight="1" thickBot="1" x14ac:dyDescent="0.25">
      <c r="C46" s="273"/>
      <c r="D46" s="184" t="s">
        <v>39</v>
      </c>
      <c r="E46" s="230"/>
      <c r="F46" s="250">
        <f>+F38+F44</f>
        <v>770260677.08000004</v>
      </c>
      <c r="G46" s="227"/>
      <c r="H46" s="250">
        <f>+H38+H44</f>
        <v>1357023878.24</v>
      </c>
      <c r="I46" s="217"/>
      <c r="J46" s="227"/>
      <c r="K46" s="272"/>
      <c r="L46" s="139"/>
    </row>
    <row r="47" spans="3:12" ht="10.9" customHeight="1" thickTop="1" x14ac:dyDescent="0.2">
      <c r="C47" s="273"/>
      <c r="D47" s="248"/>
      <c r="E47" s="217"/>
      <c r="F47" s="217"/>
      <c r="G47" s="225"/>
      <c r="H47" s="231"/>
      <c r="I47" s="217"/>
      <c r="J47" s="225" t="e">
        <f>+#REF!+#REF!+#REF!</f>
        <v>#REF!</v>
      </c>
      <c r="K47" s="272"/>
      <c r="L47" s="139"/>
    </row>
    <row r="48" spans="3:12" ht="13.9" customHeight="1" x14ac:dyDescent="0.2">
      <c r="C48" s="273"/>
      <c r="D48" s="59" t="s">
        <v>193</v>
      </c>
      <c r="E48" s="217"/>
      <c r="F48" s="227"/>
      <c r="G48" s="227"/>
      <c r="H48" s="217"/>
      <c r="I48" s="217"/>
      <c r="J48" s="217"/>
      <c r="K48" s="272"/>
      <c r="L48" s="139"/>
    </row>
    <row r="49" spans="3:12" x14ac:dyDescent="0.2">
      <c r="C49" s="273"/>
      <c r="D49" s="217" t="s">
        <v>44</v>
      </c>
      <c r="E49" s="217"/>
      <c r="F49" s="218">
        <v>101467632</v>
      </c>
      <c r="G49" s="227"/>
      <c r="H49" s="218">
        <v>101467631.81999999</v>
      </c>
      <c r="I49" s="217"/>
      <c r="J49" s="232">
        <v>53367236.979999997</v>
      </c>
      <c r="K49" s="272"/>
      <c r="L49" s="139"/>
    </row>
    <row r="50" spans="3:12" x14ac:dyDescent="0.2">
      <c r="C50" s="273"/>
      <c r="D50" s="217" t="s">
        <v>194</v>
      </c>
      <c r="E50" s="217"/>
      <c r="F50" s="218">
        <v>288259836</v>
      </c>
      <c r="G50" s="227"/>
      <c r="H50" s="218">
        <v>313800013</v>
      </c>
      <c r="I50" s="217"/>
      <c r="J50" s="227"/>
      <c r="K50" s="272"/>
      <c r="L50" s="139"/>
    </row>
    <row r="51" spans="3:12" x14ac:dyDescent="0.2">
      <c r="C51" s="273"/>
      <c r="D51" s="217" t="s">
        <v>36</v>
      </c>
      <c r="E51" s="217"/>
      <c r="F51" s="219">
        <v>70376633.6199999</v>
      </c>
      <c r="G51" s="227"/>
      <c r="H51" s="326">
        <v>-94315970.659999996</v>
      </c>
      <c r="I51" s="217"/>
      <c r="J51" s="227"/>
      <c r="K51" s="272"/>
    </row>
    <row r="52" spans="3:12" x14ac:dyDescent="0.2">
      <c r="C52" s="273"/>
      <c r="D52" s="184" t="s">
        <v>45</v>
      </c>
      <c r="E52" s="217"/>
      <c r="F52" s="255">
        <f>SUM(F49:F51)</f>
        <v>460104101.61999989</v>
      </c>
      <c r="G52" s="227"/>
      <c r="H52" s="323">
        <f>SUM(H49:H51)</f>
        <v>320951674.15999997</v>
      </c>
      <c r="I52" s="217"/>
      <c r="J52" s="227"/>
      <c r="K52" s="272"/>
    </row>
    <row r="53" spans="3:12" x14ac:dyDescent="0.2">
      <c r="C53" s="273"/>
      <c r="D53" s="217"/>
      <c r="E53" s="217"/>
      <c r="F53" s="227"/>
      <c r="G53" s="227"/>
      <c r="H53" s="227"/>
      <c r="I53" s="217"/>
      <c r="J53" s="217"/>
      <c r="K53" s="272"/>
    </row>
    <row r="54" spans="3:12" ht="15.75" thickBot="1" x14ac:dyDescent="0.25">
      <c r="C54" s="273"/>
      <c r="D54" s="184" t="s">
        <v>46</v>
      </c>
      <c r="E54" s="216"/>
      <c r="F54" s="174">
        <f>+F52+F46</f>
        <v>1230364778.6999998</v>
      </c>
      <c r="G54" s="63"/>
      <c r="H54" s="174">
        <f>+H52+H46</f>
        <v>1677975552.4000001</v>
      </c>
      <c r="I54" s="217"/>
      <c r="J54" s="233" t="e">
        <f>SUM(J47:J49)</f>
        <v>#REF!</v>
      </c>
      <c r="K54" s="272"/>
    </row>
    <row r="55" spans="3:12" ht="16.5" thickTop="1" thickBot="1" x14ac:dyDescent="0.25">
      <c r="C55" s="274"/>
      <c r="D55" s="275"/>
      <c r="E55" s="275"/>
      <c r="F55" s="275"/>
      <c r="G55" s="276"/>
      <c r="H55" s="276" t="s">
        <v>73</v>
      </c>
      <c r="I55" s="277"/>
      <c r="J55" s="277"/>
      <c r="K55" s="278"/>
    </row>
    <row r="56" spans="3:12" ht="15.75" thickTop="1" x14ac:dyDescent="0.2">
      <c r="C56" s="50"/>
      <c r="D56" s="216"/>
      <c r="E56" s="216"/>
      <c r="F56" s="249"/>
      <c r="G56" s="217"/>
      <c r="H56" s="223"/>
      <c r="I56" s="217"/>
      <c r="J56" s="232">
        <v>-5348157.34</v>
      </c>
      <c r="K56" s="217"/>
    </row>
    <row r="57" spans="3:12" x14ac:dyDescent="0.2">
      <c r="C57" s="50"/>
      <c r="D57" s="216"/>
      <c r="E57" s="216"/>
      <c r="F57" s="327"/>
      <c r="G57" s="327"/>
      <c r="H57" s="327"/>
      <c r="I57" s="217"/>
      <c r="J57" s="227"/>
      <c r="K57" s="217"/>
    </row>
    <row r="58" spans="3:12" x14ac:dyDescent="0.2">
      <c r="C58" s="50"/>
      <c r="D58" s="216"/>
      <c r="E58" s="216"/>
      <c r="F58" s="249"/>
      <c r="G58" s="249"/>
      <c r="H58" s="249"/>
      <c r="I58" s="217"/>
      <c r="J58" s="227"/>
      <c r="K58" s="217"/>
    </row>
    <row r="59" spans="3:12" x14ac:dyDescent="0.2">
      <c r="C59" s="251"/>
      <c r="D59" s="248"/>
      <c r="E59" s="248"/>
      <c r="F59" s="252"/>
      <c r="G59" s="248"/>
      <c r="H59" s="253"/>
      <c r="I59" s="248"/>
      <c r="J59" s="248"/>
      <c r="K59" s="248"/>
      <c r="L59" s="139"/>
    </row>
    <row r="60" spans="3:12" x14ac:dyDescent="0.2">
      <c r="C60" s="18"/>
      <c r="D60" s="349" t="s">
        <v>213</v>
      </c>
      <c r="E60" s="239"/>
      <c r="F60" s="349"/>
      <c r="G60" s="350" t="s">
        <v>214</v>
      </c>
      <c r="H60" s="350"/>
      <c r="I60" s="239"/>
      <c r="J60" s="239"/>
      <c r="K60" s="239"/>
      <c r="L60" s="139"/>
    </row>
    <row r="61" spans="3:12" x14ac:dyDescent="0.2">
      <c r="C61" s="6"/>
      <c r="D61" s="15" t="s">
        <v>211</v>
      </c>
      <c r="E61" s="240"/>
      <c r="F61" s="390" t="s">
        <v>37</v>
      </c>
      <c r="G61" s="390"/>
      <c r="H61" s="390"/>
      <c r="I61" s="241"/>
      <c r="J61" s="241"/>
      <c r="K61" s="242"/>
      <c r="L61" s="140"/>
    </row>
    <row r="62" spans="3:12" x14ac:dyDescent="0.2">
      <c r="C62" s="18"/>
      <c r="D62" s="239"/>
      <c r="E62" s="239"/>
      <c r="F62" s="239"/>
      <c r="G62" s="239"/>
      <c r="H62" s="239"/>
      <c r="I62" s="239"/>
      <c r="J62" s="239"/>
      <c r="K62" s="239"/>
      <c r="L62" s="139"/>
    </row>
    <row r="63" spans="3:12" x14ac:dyDescent="0.2">
      <c r="C63" s="18"/>
      <c r="D63" s="239"/>
      <c r="E63" s="239"/>
      <c r="F63" s="239"/>
      <c r="G63" s="239"/>
      <c r="H63" s="239"/>
      <c r="I63" s="239"/>
      <c r="J63" s="239"/>
      <c r="K63" s="239"/>
      <c r="L63" s="139"/>
    </row>
    <row r="64" spans="3:12" x14ac:dyDescent="0.2">
      <c r="C64" s="18"/>
      <c r="D64" s="238"/>
      <c r="E64" s="239"/>
      <c r="F64" s="239"/>
      <c r="G64" s="239"/>
      <c r="H64" s="239"/>
      <c r="I64" s="239"/>
      <c r="J64" s="239"/>
      <c r="K64" s="239"/>
      <c r="L64" s="139"/>
    </row>
    <row r="65" spans="3:12" x14ac:dyDescent="0.2">
      <c r="C65" s="18"/>
      <c r="D65" s="351" t="s">
        <v>215</v>
      </c>
      <c r="E65" s="352"/>
      <c r="F65" s="352"/>
      <c r="G65" s="254"/>
      <c r="H65" s="254"/>
      <c r="I65" s="254"/>
      <c r="J65" s="254"/>
      <c r="K65" s="239"/>
      <c r="L65" s="139"/>
    </row>
    <row r="66" spans="3:12" x14ac:dyDescent="0.2">
      <c r="C66" s="18"/>
      <c r="D66" s="261" t="s">
        <v>216</v>
      </c>
      <c r="E66" s="243"/>
      <c r="F66" s="243"/>
      <c r="G66" s="243"/>
      <c r="H66" s="239"/>
      <c r="I66" s="243"/>
      <c r="J66" s="243"/>
      <c r="K66" s="239"/>
    </row>
    <row r="67" spans="3:12" x14ac:dyDescent="0.2">
      <c r="C67" s="17"/>
      <c r="D67" s="238"/>
      <c r="E67" s="238"/>
      <c r="F67" s="238"/>
      <c r="G67" s="238"/>
      <c r="H67" s="244"/>
      <c r="I67" s="238"/>
      <c r="J67" s="238"/>
      <c r="K67" s="238"/>
    </row>
    <row r="68" spans="3:12" x14ac:dyDescent="0.2">
      <c r="C68" s="17"/>
      <c r="D68" s="238"/>
      <c r="E68" s="238"/>
      <c r="F68" s="177"/>
      <c r="G68" s="238"/>
      <c r="H68" s="244"/>
      <c r="I68" s="238"/>
      <c r="J68" s="238"/>
      <c r="K68" s="238"/>
    </row>
    <row r="69" spans="3:12" x14ac:dyDescent="0.2">
      <c r="C69" s="17"/>
      <c r="D69" s="244"/>
      <c r="E69" s="238"/>
      <c r="F69" s="177"/>
      <c r="G69" s="238"/>
      <c r="H69" s="238"/>
      <c r="I69" s="238"/>
      <c r="J69" s="238"/>
      <c r="K69" s="238"/>
    </row>
    <row r="70" spans="3:12" x14ac:dyDescent="0.2">
      <c r="C70" s="17"/>
      <c r="D70" s="244"/>
      <c r="E70" s="238"/>
      <c r="F70" s="177"/>
      <c r="G70" s="238"/>
      <c r="H70" s="244"/>
      <c r="I70" s="238"/>
      <c r="J70" s="238"/>
      <c r="K70" s="238"/>
    </row>
    <row r="71" spans="3:12" x14ac:dyDescent="0.2">
      <c r="C71" s="17"/>
      <c r="D71" s="244"/>
      <c r="E71" s="238"/>
      <c r="F71" s="179"/>
      <c r="G71" s="238"/>
      <c r="H71" s="239"/>
      <c r="I71" s="238"/>
      <c r="J71" s="238"/>
      <c r="K71" s="238"/>
      <c r="L71" s="140"/>
    </row>
    <row r="72" spans="3:12" x14ac:dyDescent="0.2">
      <c r="C72" s="17"/>
      <c r="D72" s="245"/>
      <c r="E72" s="238"/>
      <c r="F72" s="177"/>
      <c r="G72" s="238"/>
      <c r="H72" s="244"/>
      <c r="I72" s="238"/>
      <c r="J72" s="238"/>
      <c r="K72" s="238"/>
      <c r="L72" s="140"/>
    </row>
    <row r="73" spans="3:12" x14ac:dyDescent="0.2">
      <c r="C73" s="17"/>
      <c r="D73" s="244"/>
      <c r="E73" s="238"/>
      <c r="F73" s="178"/>
      <c r="G73" s="238"/>
      <c r="H73" s="177"/>
      <c r="I73" s="238"/>
      <c r="J73" s="238"/>
      <c r="K73" s="238"/>
      <c r="L73" s="139"/>
    </row>
    <row r="74" spans="3:12" x14ac:dyDescent="0.2">
      <c r="C74" s="17"/>
      <c r="D74" s="238"/>
      <c r="E74" s="238"/>
      <c r="F74" s="177"/>
      <c r="G74" s="238"/>
      <c r="H74" s="244"/>
      <c r="I74" s="238"/>
      <c r="J74" s="238"/>
      <c r="K74" s="238"/>
      <c r="L74" s="139"/>
    </row>
    <row r="75" spans="3:12" x14ac:dyDescent="0.2">
      <c r="C75" s="17"/>
      <c r="D75" s="238"/>
      <c r="E75" s="238"/>
      <c r="F75" s="177">
        <f>+F54-F31</f>
        <v>1.999974250793457E-2</v>
      </c>
      <c r="G75" s="238"/>
      <c r="H75" s="177">
        <f>+H54-H31</f>
        <v>4.999995231628418E-2</v>
      </c>
      <c r="I75" s="238"/>
      <c r="J75" s="238"/>
      <c r="K75" s="238"/>
      <c r="L75" s="139"/>
    </row>
    <row r="76" spans="3:12" x14ac:dyDescent="0.2">
      <c r="C76" s="17"/>
      <c r="D76" s="238"/>
      <c r="E76" s="238"/>
      <c r="F76" s="177"/>
      <c r="G76" s="238"/>
      <c r="H76" s="177"/>
      <c r="I76" s="238"/>
      <c r="J76" s="238"/>
      <c r="K76" s="238"/>
      <c r="L76" s="139"/>
    </row>
    <row r="77" spans="3:12" x14ac:dyDescent="0.2">
      <c r="C77" s="17"/>
      <c r="D77" s="238"/>
      <c r="E77" s="238"/>
      <c r="F77" s="177"/>
      <c r="G77" s="238"/>
      <c r="H77" s="177"/>
      <c r="I77" s="238"/>
      <c r="J77" s="238"/>
      <c r="K77" s="238" t="s">
        <v>20</v>
      </c>
      <c r="L77" s="139"/>
    </row>
    <row r="78" spans="3:12" s="2" customFormat="1" x14ac:dyDescent="0.2">
      <c r="C78" s="17"/>
      <c r="D78" s="238"/>
      <c r="E78" s="238"/>
      <c r="F78" s="177"/>
      <c r="G78" s="238"/>
      <c r="H78" s="177"/>
      <c r="I78" s="238"/>
      <c r="J78" s="238"/>
      <c r="K78" s="238"/>
      <c r="L78" s="4"/>
    </row>
    <row r="79" spans="3:12" customFormat="1" x14ac:dyDescent="0.2">
      <c r="C79" s="17"/>
      <c r="D79" s="238"/>
      <c r="E79" s="238"/>
      <c r="F79" s="177"/>
      <c r="G79" s="238"/>
      <c r="H79" s="179"/>
      <c r="I79" s="238"/>
      <c r="J79" s="238"/>
      <c r="K79" s="238"/>
      <c r="L79" s="4"/>
    </row>
    <row r="80" spans="3:12" customFormat="1" ht="15" customHeight="1" x14ac:dyDescent="0.2">
      <c r="C80" s="17"/>
      <c r="D80" s="238"/>
      <c r="E80" s="238"/>
      <c r="F80" s="179"/>
      <c r="G80" s="238"/>
      <c r="H80" s="177"/>
      <c r="I80" s="238"/>
      <c r="J80" s="238"/>
      <c r="K80" s="238"/>
      <c r="L80" s="141"/>
    </row>
    <row r="81" spans="3:12" s="2" customFormat="1" x14ac:dyDescent="0.2">
      <c r="C81" s="17"/>
      <c r="D81" s="238"/>
      <c r="E81" s="238"/>
      <c r="F81" s="177"/>
      <c r="G81" s="238"/>
      <c r="H81" s="244"/>
      <c r="I81" s="238"/>
      <c r="J81" s="238"/>
      <c r="K81" s="238"/>
      <c r="L81" s="4"/>
    </row>
    <row r="82" spans="3:12" s="2" customFormat="1" x14ac:dyDescent="0.2">
      <c r="C82" s="17"/>
      <c r="D82" s="238"/>
      <c r="E82" s="238"/>
      <c r="F82" s="178"/>
      <c r="G82" s="238"/>
      <c r="H82" s="246"/>
      <c r="I82" s="238"/>
      <c r="J82" s="238"/>
      <c r="K82" s="238"/>
      <c r="L82" s="4"/>
    </row>
    <row r="83" spans="3:12" s="2" customFormat="1" x14ac:dyDescent="0.2">
      <c r="C83" s="17"/>
      <c r="D83" s="238"/>
      <c r="E83" s="238"/>
      <c r="F83" s="177"/>
      <c r="G83" s="238"/>
      <c r="H83" s="246"/>
      <c r="I83" s="238"/>
      <c r="J83" s="238"/>
      <c r="K83" s="238"/>
      <c r="L83" s="4"/>
    </row>
    <row r="84" spans="3:12" s="2" customFormat="1" x14ac:dyDescent="0.2">
      <c r="C84" s="17"/>
      <c r="D84" s="238"/>
      <c r="E84" s="238"/>
      <c r="F84" s="177"/>
      <c r="G84" s="238"/>
      <c r="H84" s="238"/>
      <c r="I84" s="238"/>
      <c r="J84" s="238"/>
      <c r="K84" s="238"/>
      <c r="L84" s="4"/>
    </row>
    <row r="85" spans="3:12" x14ac:dyDescent="0.2">
      <c r="C85" s="17"/>
      <c r="D85" s="238"/>
      <c r="E85" s="238"/>
      <c r="F85" s="177"/>
      <c r="G85" s="238"/>
      <c r="H85" s="238"/>
      <c r="I85" s="238"/>
      <c r="J85" s="238"/>
      <c r="K85" s="238"/>
    </row>
    <row r="86" spans="3:12" x14ac:dyDescent="0.2">
      <c r="C86" s="17"/>
      <c r="D86" s="238"/>
      <c r="E86" s="238"/>
      <c r="F86" s="244"/>
      <c r="G86" s="238"/>
      <c r="H86" s="238"/>
      <c r="I86" s="238"/>
      <c r="J86" s="238"/>
      <c r="K86" s="238"/>
    </row>
    <row r="87" spans="3:12" x14ac:dyDescent="0.2">
      <c r="C87" s="17"/>
      <c r="D87" s="238"/>
      <c r="E87" s="238"/>
      <c r="F87" s="244"/>
      <c r="G87" s="238"/>
      <c r="H87" s="238"/>
      <c r="I87" s="238"/>
      <c r="J87" s="238"/>
      <c r="K87" s="238"/>
    </row>
    <row r="88" spans="3:12" x14ac:dyDescent="0.2">
      <c r="C88" s="17"/>
      <c r="D88" s="238"/>
      <c r="E88" s="238"/>
      <c r="F88" s="238"/>
      <c r="G88" s="238"/>
      <c r="H88" s="238"/>
      <c r="I88" s="238"/>
      <c r="J88" s="238"/>
      <c r="K88" s="238"/>
    </row>
    <row r="89" spans="3:12" x14ac:dyDescent="0.2">
      <c r="C89" s="17"/>
      <c r="D89" s="238"/>
      <c r="E89" s="238"/>
      <c r="F89" s="238"/>
      <c r="G89" s="238"/>
      <c r="H89" s="238"/>
      <c r="I89" s="238"/>
      <c r="J89" s="238"/>
      <c r="K89" s="238"/>
    </row>
    <row r="90" spans="3:12" x14ac:dyDescent="0.2">
      <c r="C90" s="17"/>
      <c r="D90" s="238"/>
      <c r="E90" s="238"/>
      <c r="F90" s="238"/>
      <c r="G90" s="238"/>
      <c r="H90" s="238"/>
      <c r="I90" s="238"/>
      <c r="J90" s="238"/>
      <c r="K90" s="238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zoomScale="110" zoomScaleNormal="110" zoomScaleSheetLayoutView="75" workbookViewId="0">
      <selection activeCell="F162" sqref="F162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0"/>
      <c r="D6" s="380"/>
      <c r="E6" s="380"/>
      <c r="F6" s="380"/>
      <c r="G6" s="380"/>
      <c r="H6" s="380"/>
      <c r="I6" s="380"/>
      <c r="J6" s="381"/>
      <c r="K6" s="27"/>
    </row>
    <row r="7" spans="2:11" x14ac:dyDescent="0.2">
      <c r="B7" s="28"/>
      <c r="C7" s="380" t="s">
        <v>98</v>
      </c>
      <c r="D7" s="380"/>
      <c r="E7" s="380"/>
      <c r="F7" s="380"/>
      <c r="G7" s="380"/>
      <c r="H7" s="380"/>
      <c r="I7" s="380"/>
      <c r="J7" s="381"/>
      <c r="K7" s="27"/>
    </row>
    <row r="8" spans="2:11" x14ac:dyDescent="0.2">
      <c r="B8" s="28"/>
      <c r="C8" s="380" t="s">
        <v>274</v>
      </c>
      <c r="D8" s="380"/>
      <c r="E8" s="380"/>
      <c r="F8" s="380"/>
      <c r="G8" s="380"/>
      <c r="H8" s="380"/>
      <c r="I8" s="380"/>
      <c r="J8" s="381"/>
      <c r="K8" s="27"/>
    </row>
    <row r="9" spans="2:11" x14ac:dyDescent="0.2">
      <c r="B9" s="28"/>
      <c r="C9" s="380" t="str">
        <f>+'SITUACION '!C8:K8</f>
        <v>(Valores en RD$)</v>
      </c>
      <c r="D9" s="380"/>
      <c r="E9" s="380"/>
      <c r="F9" s="380"/>
      <c r="G9" s="380"/>
      <c r="H9" s="380"/>
      <c r="I9" s="380"/>
      <c r="J9" s="381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116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281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106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103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71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70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140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163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100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101</v>
      </c>
      <c r="E25" s="76"/>
      <c r="F25" s="76"/>
      <c r="G25" s="126">
        <v>24873205.949999999</v>
      </c>
      <c r="H25" s="67"/>
      <c r="I25" s="67"/>
      <c r="J25" s="77"/>
      <c r="K25" s="27"/>
    </row>
    <row r="26" spans="2:11" x14ac:dyDescent="0.2">
      <c r="B26" s="72"/>
      <c r="C26" s="79"/>
      <c r="D26" s="76" t="s">
        <v>102</v>
      </c>
      <c r="E26" s="76"/>
      <c r="F26" s="66"/>
      <c r="G26" s="60">
        <v>2067927.59</v>
      </c>
      <c r="H26" s="67"/>
      <c r="I26" s="67"/>
      <c r="J26" s="77"/>
      <c r="K26" s="27"/>
    </row>
    <row r="27" spans="2:11" x14ac:dyDescent="0.2">
      <c r="B27" s="72"/>
      <c r="C27" s="79"/>
      <c r="D27" s="76" t="s">
        <v>111</v>
      </c>
      <c r="E27" s="67"/>
      <c r="F27" s="67"/>
      <c r="G27" s="60">
        <v>939431.63</v>
      </c>
      <c r="H27" s="60"/>
      <c r="I27" s="76"/>
      <c r="J27" s="77"/>
      <c r="K27" s="27"/>
    </row>
    <row r="28" spans="2:11" x14ac:dyDescent="0.2">
      <c r="B28" s="72"/>
      <c r="C28" s="79"/>
      <c r="D28" s="76" t="s">
        <v>112</v>
      </c>
      <c r="E28" s="76"/>
      <c r="F28" s="67"/>
      <c r="G28" s="65">
        <v>486785.7</v>
      </c>
      <c r="H28" s="65">
        <f>SUM(G25:G28)</f>
        <v>28367350.869999997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28517350.869999997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154</v>
      </c>
      <c r="E32" s="76"/>
      <c r="F32" s="76"/>
      <c r="G32" s="60">
        <v>60088869.18</v>
      </c>
      <c r="H32" s="60"/>
      <c r="I32" s="60"/>
      <c r="J32" s="77"/>
      <c r="K32" s="27"/>
    </row>
    <row r="33" spans="2:11" x14ac:dyDescent="0.2">
      <c r="B33" s="72"/>
      <c r="C33" s="79"/>
      <c r="D33" s="76" t="s">
        <v>59</v>
      </c>
      <c r="E33" s="76"/>
      <c r="F33" s="76"/>
      <c r="G33" s="60">
        <v>237705.76</v>
      </c>
      <c r="I33" s="60"/>
      <c r="J33" s="77"/>
      <c r="K33" s="27"/>
    </row>
    <row r="34" spans="2:11" x14ac:dyDescent="0.2">
      <c r="B34" s="72"/>
      <c r="C34" s="79"/>
      <c r="D34" s="76" t="s">
        <v>138</v>
      </c>
      <c r="E34" s="76"/>
      <c r="F34" s="76"/>
      <c r="G34" s="60">
        <v>38487524.600000001</v>
      </c>
      <c r="H34" s="60"/>
      <c r="I34" s="60"/>
      <c r="J34" s="77"/>
      <c r="K34" s="27"/>
    </row>
    <row r="35" spans="2:11" x14ac:dyDescent="0.2">
      <c r="B35" s="72"/>
      <c r="C35" s="79"/>
      <c r="D35" s="76" t="s">
        <v>137</v>
      </c>
      <c r="F35" s="76"/>
      <c r="G35" s="60">
        <v>62134446.460000001</v>
      </c>
      <c r="H35" s="60"/>
      <c r="I35" s="60"/>
      <c r="J35" s="77"/>
      <c r="K35" s="27"/>
    </row>
    <row r="36" spans="2:11" x14ac:dyDescent="0.2">
      <c r="B36" s="72"/>
      <c r="C36" s="79"/>
      <c r="D36" s="76" t="s">
        <v>68</v>
      </c>
      <c r="E36" s="67"/>
      <c r="F36" s="76"/>
      <c r="G36" s="65">
        <v>460147.94</v>
      </c>
      <c r="H36" s="65">
        <f>SUM(G32:G36)</f>
        <v>161408693.94</v>
      </c>
      <c r="I36" s="60"/>
      <c r="J36" s="77"/>
      <c r="K36" s="27"/>
    </row>
    <row r="37" spans="2:11" hidden="1" x14ac:dyDescent="0.2">
      <c r="B37" s="72"/>
      <c r="C37" s="79"/>
      <c r="D37" s="76" t="s">
        <v>67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141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143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153</v>
      </c>
      <c r="E41" s="67"/>
      <c r="F41" s="67"/>
      <c r="G41" s="60">
        <v>2709043.83</v>
      </c>
      <c r="H41" s="60"/>
      <c r="I41" s="66"/>
      <c r="J41" s="77"/>
      <c r="K41" s="27"/>
    </row>
    <row r="42" spans="2:11" x14ac:dyDescent="0.2">
      <c r="B42" s="72"/>
      <c r="C42" s="79"/>
      <c r="D42" s="67" t="s">
        <v>142</v>
      </c>
      <c r="E42" s="66"/>
      <c r="F42" s="67"/>
      <c r="G42" s="65">
        <v>144674.32</v>
      </c>
      <c r="H42" s="65">
        <f>SUM(G41:G42)</f>
        <v>2853718.15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144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164262412.09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179</v>
      </c>
      <c r="D46" s="74" t="s">
        <v>126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119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180</v>
      </c>
      <c r="D51" s="74" t="s">
        <v>120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122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146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146</v>
      </c>
      <c r="E55" s="76"/>
      <c r="F55" s="76"/>
      <c r="G55" s="76"/>
      <c r="H55" s="83">
        <v>798762.51</v>
      </c>
      <c r="I55" s="76"/>
      <c r="J55" s="77"/>
      <c r="K55" s="27"/>
    </row>
    <row r="56" spans="2:11" x14ac:dyDescent="0.2">
      <c r="B56" s="72"/>
      <c r="C56" s="78"/>
      <c r="D56" s="76" t="s">
        <v>202</v>
      </c>
      <c r="E56" s="76"/>
      <c r="F56" s="76"/>
      <c r="G56" s="76"/>
      <c r="H56" s="378">
        <v>3186342.18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3985104.6900000004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91</v>
      </c>
      <c r="E60" s="74"/>
      <c r="F60" s="154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182</v>
      </c>
      <c r="D62" s="89" t="s">
        <v>275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8"/>
      <c r="D64" s="391" t="s">
        <v>172</v>
      </c>
      <c r="E64" s="159"/>
      <c r="F64" s="160"/>
      <c r="G64" s="391" t="s">
        <v>173</v>
      </c>
      <c r="H64" s="159" t="s">
        <v>114</v>
      </c>
      <c r="I64" s="161" t="s">
        <v>174</v>
      </c>
      <c r="J64" s="77"/>
      <c r="K64" s="27"/>
    </row>
    <row r="65" spans="1:11" ht="15" thickBot="1" x14ac:dyDescent="0.25">
      <c r="B65" s="72"/>
      <c r="C65" s="162"/>
      <c r="D65" s="392"/>
      <c r="E65" s="96"/>
      <c r="F65" s="97"/>
      <c r="G65" s="392"/>
      <c r="H65" s="96" t="s">
        <v>175</v>
      </c>
      <c r="I65" s="163" t="s">
        <v>176</v>
      </c>
      <c r="J65" s="77"/>
      <c r="K65" s="27"/>
    </row>
    <row r="66" spans="1:11" x14ac:dyDescent="0.2">
      <c r="B66" s="72"/>
      <c r="C66" s="164"/>
      <c r="D66" s="76"/>
      <c r="E66" s="76"/>
      <c r="F66" s="76"/>
      <c r="G66" s="61"/>
      <c r="H66" s="61"/>
      <c r="I66" s="165"/>
      <c r="J66" s="77"/>
      <c r="K66" s="27"/>
    </row>
    <row r="67" spans="1:11" ht="17.25" customHeight="1" x14ac:dyDescent="0.2">
      <c r="B67" s="72"/>
      <c r="C67" s="166" t="s">
        <v>177</v>
      </c>
      <c r="D67" s="76"/>
      <c r="E67" s="76"/>
      <c r="F67" s="67"/>
      <c r="G67" s="60">
        <v>179178600</v>
      </c>
      <c r="H67" s="61"/>
      <c r="I67" s="165">
        <f>+G67</f>
        <v>179178600</v>
      </c>
      <c r="J67" s="77"/>
      <c r="K67" s="27"/>
    </row>
    <row r="68" spans="1:11" ht="14.25" customHeight="1" x14ac:dyDescent="0.2">
      <c r="B68" s="72"/>
      <c r="C68" s="166" t="s">
        <v>178</v>
      </c>
      <c r="D68" s="76"/>
      <c r="E68" s="76"/>
      <c r="F68" s="67"/>
      <c r="G68" s="338">
        <v>90440344.430000007</v>
      </c>
      <c r="H68" s="61">
        <v>27581388.100000001</v>
      </c>
      <c r="I68" s="165">
        <f>+G68-H68</f>
        <v>62858956.330000006</v>
      </c>
      <c r="J68" s="77"/>
      <c r="K68" s="27"/>
    </row>
    <row r="69" spans="1:11" ht="14.25" hidden="1" customHeight="1" x14ac:dyDescent="0.2">
      <c r="B69" s="72"/>
      <c r="C69" s="347" t="s">
        <v>207</v>
      </c>
      <c r="D69" s="76"/>
      <c r="E69" s="76"/>
      <c r="F69" s="67"/>
      <c r="G69" s="338">
        <v>0</v>
      </c>
      <c r="H69" s="61"/>
      <c r="I69" s="165">
        <v>0</v>
      </c>
      <c r="J69" s="77"/>
      <c r="K69" s="27"/>
    </row>
    <row r="70" spans="1:11" ht="14.25" customHeight="1" x14ac:dyDescent="0.2">
      <c r="B70" s="72"/>
      <c r="C70" s="347" t="s">
        <v>255</v>
      </c>
      <c r="D70" s="76"/>
      <c r="E70" s="76"/>
      <c r="F70" s="67"/>
      <c r="G70" s="338">
        <f>55970000+164208.8</f>
        <v>56134208.799999997</v>
      </c>
      <c r="H70" s="61"/>
      <c r="I70" s="165">
        <f>+G70</f>
        <v>56134208.799999997</v>
      </c>
      <c r="J70" s="77"/>
      <c r="K70" s="27"/>
    </row>
    <row r="71" spans="1:11" ht="14.25" customHeight="1" x14ac:dyDescent="0.2">
      <c r="B71" s="72"/>
      <c r="C71" s="347" t="s">
        <v>208</v>
      </c>
      <c r="D71" s="76"/>
      <c r="E71" s="76"/>
      <c r="F71" s="67"/>
      <c r="G71" s="338">
        <v>8646000</v>
      </c>
      <c r="H71" s="61"/>
      <c r="I71" s="165">
        <v>8646000</v>
      </c>
      <c r="J71" s="77"/>
      <c r="K71" s="27"/>
    </row>
    <row r="72" spans="1:11" ht="14.25" customHeight="1" x14ac:dyDescent="0.2">
      <c r="B72" s="72"/>
      <c r="C72" s="347" t="s">
        <v>212</v>
      </c>
      <c r="D72" s="76"/>
      <c r="E72" s="76"/>
      <c r="F72" s="67"/>
      <c r="G72" s="338">
        <f>203095.19</f>
        <v>203095.19</v>
      </c>
      <c r="H72" s="61"/>
      <c r="I72" s="165">
        <f>+G72</f>
        <v>203095.19</v>
      </c>
      <c r="J72" s="77"/>
      <c r="K72" s="27"/>
    </row>
    <row r="73" spans="1:11" x14ac:dyDescent="0.2">
      <c r="A73" s="8"/>
      <c r="B73" s="72"/>
      <c r="C73" s="347" t="s">
        <v>149</v>
      </c>
      <c r="D73" s="76"/>
      <c r="E73" s="76"/>
      <c r="F73" s="329"/>
      <c r="G73" s="338">
        <f>17037922.94+42135.58</f>
        <v>17080058.52</v>
      </c>
      <c r="H73" s="61">
        <v>16505481.960000001</v>
      </c>
      <c r="I73" s="165">
        <f>+G73-H73</f>
        <v>574576.55999999866</v>
      </c>
      <c r="J73" s="77"/>
      <c r="K73" s="27"/>
    </row>
    <row r="74" spans="1:11" ht="15.75" customHeight="1" x14ac:dyDescent="0.2">
      <c r="B74" s="72"/>
      <c r="C74" s="347" t="s">
        <v>75</v>
      </c>
      <c r="D74" s="76"/>
      <c r="E74" s="76"/>
      <c r="F74" s="67"/>
      <c r="G74" s="338">
        <v>34432809.020000003</v>
      </c>
      <c r="H74" s="61">
        <v>29639194.809999999</v>
      </c>
      <c r="I74" s="165">
        <f>+G74-H74</f>
        <v>4793614.2100000046</v>
      </c>
      <c r="J74" s="77"/>
      <c r="K74" s="27"/>
    </row>
    <row r="75" spans="1:11" x14ac:dyDescent="0.2">
      <c r="A75" s="8"/>
      <c r="B75" s="72"/>
      <c r="C75" s="347" t="s">
        <v>41</v>
      </c>
      <c r="D75" s="76"/>
      <c r="E75" s="76"/>
      <c r="F75" s="67"/>
      <c r="G75" s="338">
        <f>4621488.09+561000.01+1122000.01</f>
        <v>6304488.1099999994</v>
      </c>
      <c r="H75" s="61">
        <v>2661637.37</v>
      </c>
      <c r="I75" s="165">
        <f>+G75-H75</f>
        <v>3642850.7399999993</v>
      </c>
      <c r="J75" s="77"/>
      <c r="K75" s="27"/>
    </row>
    <row r="76" spans="1:11" hidden="1" x14ac:dyDescent="0.2">
      <c r="A76" s="8"/>
      <c r="B76" s="72"/>
      <c r="C76" s="347" t="s">
        <v>162</v>
      </c>
      <c r="D76" s="76"/>
      <c r="E76" s="76"/>
      <c r="F76" s="67"/>
      <c r="G76" s="338">
        <v>0</v>
      </c>
      <c r="H76" s="61">
        <f>+H721</f>
        <v>0</v>
      </c>
      <c r="I76" s="165">
        <v>0</v>
      </c>
      <c r="J76" s="77"/>
      <c r="K76" s="27"/>
    </row>
    <row r="77" spans="1:11" hidden="1" x14ac:dyDescent="0.2">
      <c r="A77" s="8"/>
      <c r="B77" s="72"/>
      <c r="C77" s="347" t="s">
        <v>43</v>
      </c>
      <c r="D77" s="76"/>
      <c r="E77" s="76"/>
      <c r="F77" s="67"/>
      <c r="G77" s="338">
        <v>0</v>
      </c>
      <c r="H77" s="61">
        <v>0</v>
      </c>
      <c r="I77" s="165">
        <v>0</v>
      </c>
      <c r="J77" s="77"/>
      <c r="K77" s="27"/>
    </row>
    <row r="78" spans="1:11" x14ac:dyDescent="0.2">
      <c r="B78" s="72"/>
      <c r="C78" s="347" t="s">
        <v>167</v>
      </c>
      <c r="D78" s="76"/>
      <c r="E78" s="76"/>
      <c r="F78" s="67"/>
      <c r="G78" s="338">
        <f>20523891.97-782546.82</f>
        <v>19741345.149999999</v>
      </c>
      <c r="H78" s="61">
        <v>16633291.460000001</v>
      </c>
      <c r="I78" s="165">
        <f>+G78-H78</f>
        <v>3108053.6899999976</v>
      </c>
      <c r="J78" s="77"/>
      <c r="K78" s="27"/>
    </row>
    <row r="79" spans="1:11" x14ac:dyDescent="0.2">
      <c r="B79" s="72"/>
      <c r="C79" s="166" t="s">
        <v>92</v>
      </c>
      <c r="D79" s="76"/>
      <c r="E79" s="76"/>
      <c r="F79" s="67"/>
      <c r="G79" s="338">
        <v>47900887.539999999</v>
      </c>
      <c r="H79" s="61">
        <v>40600704.020000003</v>
      </c>
      <c r="I79" s="165">
        <f>+G79-H79</f>
        <v>7300183.5199999958</v>
      </c>
      <c r="J79" s="77"/>
      <c r="K79" s="27"/>
    </row>
    <row r="80" spans="1:11" x14ac:dyDescent="0.2">
      <c r="B80" s="72"/>
      <c r="C80" s="166" t="s">
        <v>133</v>
      </c>
      <c r="D80" s="76"/>
      <c r="E80" s="76"/>
      <c r="F80" s="67"/>
      <c r="G80" s="346">
        <f>17605611.47+94400</f>
        <v>17700011.469999999</v>
      </c>
      <c r="H80" s="98">
        <v>7416041.5499999998</v>
      </c>
      <c r="I80" s="165">
        <f>+G80-H80</f>
        <v>10283969.919999998</v>
      </c>
      <c r="J80" s="77"/>
      <c r="K80" s="27"/>
    </row>
    <row r="81" spans="2:11" ht="15" thickBot="1" x14ac:dyDescent="0.25">
      <c r="B81" s="72"/>
      <c r="C81" s="168"/>
      <c r="D81" s="67"/>
      <c r="E81" s="76"/>
      <c r="F81" s="67"/>
      <c r="G81" s="99">
        <f>SUM(G67:G80)</f>
        <v>477761848.23000002</v>
      </c>
      <c r="H81" s="99">
        <f>SUM(H68:H80)</f>
        <v>141037739.27000004</v>
      </c>
      <c r="I81" s="169">
        <f>SUM(I67:I80)</f>
        <v>336724108.95999998</v>
      </c>
      <c r="J81" s="77"/>
      <c r="K81" s="27"/>
    </row>
    <row r="82" spans="2:11" ht="15" thickTop="1" x14ac:dyDescent="0.2">
      <c r="B82" s="72"/>
      <c r="C82" s="170"/>
      <c r="D82" s="150"/>
      <c r="E82" s="171"/>
      <c r="F82" s="171"/>
      <c r="G82" s="98"/>
      <c r="H82" s="98"/>
      <c r="I82" s="167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5"/>
      <c r="H85" s="175"/>
      <c r="I85" s="175"/>
      <c r="J85" s="93"/>
      <c r="K85" s="27"/>
    </row>
    <row r="86" spans="2:11" ht="18" customHeight="1" thickTop="1" x14ac:dyDescent="0.2">
      <c r="B86" s="72"/>
      <c r="C86" s="76"/>
      <c r="D86" s="146" t="s">
        <v>253</v>
      </c>
      <c r="E86" s="146"/>
      <c r="F86" s="146"/>
      <c r="G86" s="146"/>
      <c r="H86" s="94"/>
      <c r="I86" s="147"/>
      <c r="J86" s="77"/>
      <c r="K86" s="27"/>
    </row>
    <row r="87" spans="2:11" x14ac:dyDescent="0.2">
      <c r="B87" s="72"/>
      <c r="C87" s="76"/>
      <c r="D87" s="146" t="s">
        <v>221</v>
      </c>
      <c r="E87" s="146"/>
      <c r="F87" s="146"/>
      <c r="G87" s="146"/>
      <c r="H87" s="94"/>
      <c r="I87" s="147"/>
      <c r="J87" s="77"/>
      <c r="K87" s="27"/>
    </row>
    <row r="88" spans="2:11" x14ac:dyDescent="0.2">
      <c r="B88" s="100"/>
      <c r="C88" s="66"/>
      <c r="D88" s="184" t="s">
        <v>254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6" t="s">
        <v>251</v>
      </c>
      <c r="E89" s="146"/>
      <c r="F89" s="146"/>
      <c r="G89" s="146"/>
      <c r="H89" s="94"/>
      <c r="I89" s="94"/>
      <c r="J89" s="101"/>
    </row>
    <row r="90" spans="2:11" x14ac:dyDescent="0.2">
      <c r="B90" s="100"/>
      <c r="C90" s="66"/>
      <c r="D90" s="146" t="s">
        <v>252</v>
      </c>
      <c r="E90" s="146"/>
      <c r="F90" s="146"/>
      <c r="G90" s="146"/>
      <c r="H90" s="94"/>
      <c r="I90" s="94"/>
      <c r="J90" s="101"/>
    </row>
    <row r="91" spans="2:11" x14ac:dyDescent="0.2">
      <c r="B91" s="100"/>
      <c r="C91" s="66"/>
      <c r="D91" s="146" t="s">
        <v>57</v>
      </c>
      <c r="E91" s="146"/>
      <c r="F91" s="146"/>
      <c r="G91" s="146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171</v>
      </c>
      <c r="D93" s="59" t="s">
        <v>58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172</v>
      </c>
      <c r="E95" s="103" t="s">
        <v>93</v>
      </c>
      <c r="F95" s="103" t="s">
        <v>160</v>
      </c>
      <c r="G95" s="103" t="s">
        <v>161</v>
      </c>
      <c r="H95" s="149" t="s">
        <v>56</v>
      </c>
      <c r="I95" s="104" t="s">
        <v>220</v>
      </c>
      <c r="J95" s="101"/>
    </row>
    <row r="96" spans="2:11" ht="9" customHeight="1" x14ac:dyDescent="0.2">
      <c r="B96" s="100"/>
      <c r="C96" s="54"/>
      <c r="D96" s="148"/>
      <c r="E96" s="172"/>
      <c r="F96" s="172"/>
      <c r="G96" s="173"/>
      <c r="H96" s="173"/>
      <c r="I96" s="172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166</v>
      </c>
      <c r="E98" s="180">
        <v>97238880</v>
      </c>
      <c r="F98" s="105">
        <v>83697100</v>
      </c>
      <c r="G98" s="105">
        <v>-30801220</v>
      </c>
      <c r="H98" s="67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185</v>
      </c>
      <c r="E99" s="180">
        <v>70888238</v>
      </c>
      <c r="F99" s="105">
        <v>15435455</v>
      </c>
      <c r="G99" s="61">
        <v>28381266</v>
      </c>
      <c r="H99" s="150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186</v>
      </c>
      <c r="E100" s="181">
        <f>SUM(E98:E99)</f>
        <v>168127118</v>
      </c>
      <c r="F100" s="107">
        <f>SUM(F98:F99)</f>
        <v>99132555</v>
      </c>
      <c r="G100" s="107">
        <f>SUM(G96:G99)</f>
        <v>-2419954</v>
      </c>
      <c r="H100" s="117">
        <f>SUM(H98:H99)</f>
        <v>17076078</v>
      </c>
      <c r="I100" s="174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172</v>
      </c>
      <c r="E102" s="104" t="s">
        <v>188</v>
      </c>
      <c r="F102" s="148"/>
      <c r="G102" s="183"/>
      <c r="H102" s="183"/>
      <c r="I102" s="148"/>
      <c r="J102" s="101"/>
    </row>
    <row r="103" spans="2:10" ht="18" customHeight="1" x14ac:dyDescent="0.2">
      <c r="B103" s="100"/>
      <c r="C103" s="54"/>
      <c r="D103" s="148"/>
      <c r="E103" s="172"/>
      <c r="F103" s="148"/>
      <c r="G103" s="67"/>
      <c r="H103" s="67"/>
      <c r="I103" s="148"/>
      <c r="J103" s="101"/>
    </row>
    <row r="104" spans="2:10" ht="14.25" customHeight="1" x14ac:dyDescent="0.2">
      <c r="B104" s="100"/>
      <c r="C104" s="54"/>
      <c r="D104" s="54" t="s">
        <v>166</v>
      </c>
      <c r="E104" s="356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185</v>
      </c>
      <c r="E105" s="356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186</v>
      </c>
      <c r="E106" s="181">
        <f>SUM(E104:E105)</f>
        <v>103370987</v>
      </c>
      <c r="F106" s="182"/>
      <c r="G106" s="182"/>
      <c r="H106" s="86"/>
      <c r="I106" s="63"/>
      <c r="J106" s="106"/>
    </row>
    <row r="107" spans="2:10" ht="15" thickTop="1" x14ac:dyDescent="0.2">
      <c r="B107" s="100"/>
      <c r="C107" s="54"/>
      <c r="D107" s="58"/>
      <c r="E107" s="339"/>
      <c r="F107" s="182"/>
      <c r="G107" s="182"/>
      <c r="H107" s="86"/>
      <c r="I107" s="63"/>
      <c r="J107" s="106"/>
    </row>
    <row r="108" spans="2:10" x14ac:dyDescent="0.2">
      <c r="B108" s="100"/>
      <c r="C108" s="54"/>
      <c r="D108" s="58"/>
      <c r="E108" s="339"/>
      <c r="F108" s="357"/>
      <c r="G108" s="182"/>
      <c r="H108" s="86"/>
      <c r="I108" s="63"/>
      <c r="J108" s="106"/>
    </row>
    <row r="109" spans="2:10" x14ac:dyDescent="0.2">
      <c r="B109" s="100"/>
      <c r="C109" s="59" t="s">
        <v>209</v>
      </c>
      <c r="D109" s="340" t="s">
        <v>256</v>
      </c>
      <c r="E109" s="340"/>
      <c r="F109" s="182"/>
      <c r="G109" s="182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9"/>
      <c r="F110" s="182"/>
      <c r="G110" s="182"/>
      <c r="H110" s="86"/>
      <c r="I110" s="63"/>
      <c r="J110" s="106"/>
    </row>
    <row r="111" spans="2:10" x14ac:dyDescent="0.2">
      <c r="B111" s="100"/>
      <c r="C111" s="54"/>
      <c r="D111" s="146" t="s">
        <v>269</v>
      </c>
      <c r="E111" s="341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6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8"/>
      <c r="J115" s="101"/>
    </row>
    <row r="116" spans="1:10" x14ac:dyDescent="0.2">
      <c r="B116" s="100"/>
      <c r="C116" s="73" t="s">
        <v>89</v>
      </c>
      <c r="D116" s="86" t="s">
        <v>276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65</v>
      </c>
      <c r="G118" s="67"/>
      <c r="H118" s="105">
        <v>565443.44999999995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66</v>
      </c>
      <c r="G119" s="109"/>
      <c r="H119" s="114">
        <v>3427913.34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118</v>
      </c>
      <c r="H120" s="110">
        <f>SUM(H118:H119)</f>
        <v>3993356.79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134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117</v>
      </c>
      <c r="D124" s="112" t="s">
        <v>277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262</v>
      </c>
      <c r="G127" s="90"/>
      <c r="H127" s="105">
        <v>444028387.83999997</v>
      </c>
      <c r="I127" s="55"/>
      <c r="J127" s="108"/>
    </row>
    <row r="128" spans="1:10" hidden="1" x14ac:dyDescent="0.2">
      <c r="B128" s="100"/>
      <c r="C128" s="67"/>
      <c r="D128" s="67" t="s">
        <v>155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135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150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136</v>
      </c>
      <c r="G131" s="90"/>
      <c r="H131" s="115">
        <f>SUM(H127:H130)</f>
        <v>444028387.83999997</v>
      </c>
      <c r="I131" s="55"/>
      <c r="J131" s="108"/>
    </row>
    <row r="132" spans="2:10" ht="15.75" thickTop="1" thickBot="1" x14ac:dyDescent="0.25">
      <c r="B132" s="155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121</v>
      </c>
      <c r="D133" s="74" t="s">
        <v>127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278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131</v>
      </c>
      <c r="E138" s="94"/>
      <c r="F138" s="94"/>
      <c r="G138" s="112"/>
      <c r="H138" s="369">
        <v>3603964.51</v>
      </c>
      <c r="I138" s="63"/>
      <c r="J138" s="108"/>
    </row>
    <row r="139" spans="2:10" x14ac:dyDescent="0.2">
      <c r="B139" s="100"/>
      <c r="C139" s="67"/>
      <c r="D139" s="94" t="s">
        <v>115</v>
      </c>
      <c r="E139" s="94"/>
      <c r="F139" s="94"/>
      <c r="G139" s="112"/>
      <c r="H139" s="105">
        <v>70600.41</v>
      </c>
      <c r="I139" s="63"/>
      <c r="J139" s="108"/>
    </row>
    <row r="140" spans="2:10" x14ac:dyDescent="0.2">
      <c r="B140" s="100"/>
      <c r="C140" s="67"/>
      <c r="D140" s="94" t="s">
        <v>113</v>
      </c>
      <c r="E140" s="94"/>
      <c r="F140" s="94"/>
      <c r="G140" s="112"/>
      <c r="H140" s="105">
        <v>6356633.1500000004</v>
      </c>
      <c r="I140" s="66"/>
      <c r="J140" s="108"/>
    </row>
    <row r="141" spans="2:10" hidden="1" x14ac:dyDescent="0.2">
      <c r="B141" s="100"/>
      <c r="C141" s="67"/>
      <c r="D141" s="94" t="s">
        <v>90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204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151</v>
      </c>
      <c r="E143" s="121"/>
      <c r="F143" s="94"/>
      <c r="G143" s="112"/>
      <c r="H143" s="105">
        <v>43901830.350000001</v>
      </c>
      <c r="I143" s="66"/>
      <c r="J143" s="108"/>
    </row>
    <row r="144" spans="2:10" hidden="1" x14ac:dyDescent="0.2">
      <c r="B144" s="100"/>
      <c r="C144" s="67"/>
      <c r="D144" s="94" t="s">
        <v>21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270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128</v>
      </c>
      <c r="H146" s="115">
        <f>SUM(H138:H145)</f>
        <v>56730428.420000002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129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183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72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189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152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73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107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108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6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5"/>
      <c r="C162" s="157"/>
      <c r="D162" s="157"/>
      <c r="E162" s="157"/>
      <c r="F162" s="156"/>
      <c r="G162" s="156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5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10" zoomScaleNormal="110" workbookViewId="0">
      <selection activeCell="J54" sqref="J54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5"/>
      <c r="C5" s="266"/>
      <c r="D5" s="266"/>
      <c r="E5" s="266"/>
      <c r="F5" s="266"/>
      <c r="G5" s="267"/>
    </row>
    <row r="6" spans="2:7" x14ac:dyDescent="0.2">
      <c r="B6" s="268"/>
      <c r="C6" s="21"/>
      <c r="D6" s="21"/>
      <c r="E6" s="21"/>
      <c r="F6" s="21"/>
      <c r="G6" s="269"/>
    </row>
    <row r="7" spans="2:7" x14ac:dyDescent="0.2">
      <c r="B7" s="268"/>
      <c r="C7" s="21"/>
      <c r="D7" s="21"/>
      <c r="E7" s="21"/>
      <c r="F7" s="21"/>
      <c r="G7" s="269"/>
    </row>
    <row r="8" spans="2:7" x14ac:dyDescent="0.2">
      <c r="B8" s="268"/>
      <c r="C8" s="5"/>
      <c r="D8" s="5"/>
      <c r="E8" s="5"/>
      <c r="F8" s="5"/>
      <c r="G8" s="269"/>
    </row>
    <row r="9" spans="2:7" x14ac:dyDescent="0.2">
      <c r="B9" s="383" t="s">
        <v>1</v>
      </c>
      <c r="C9" s="384"/>
      <c r="D9" s="384"/>
      <c r="E9" s="384"/>
      <c r="F9" s="384"/>
      <c r="G9" s="385"/>
    </row>
    <row r="10" spans="2:7" x14ac:dyDescent="0.2">
      <c r="B10" s="383" t="str">
        <f>+'CASH F'!$B$10:$F$10</f>
        <v>DEL 01 DE ENERO AL 31 DE AGOSTO 2020</v>
      </c>
      <c r="C10" s="384"/>
      <c r="D10" s="384"/>
      <c r="E10" s="384"/>
      <c r="F10" s="384"/>
      <c r="G10" s="385"/>
    </row>
    <row r="11" spans="2:7" x14ac:dyDescent="0.2">
      <c r="B11" s="383" t="s">
        <v>168</v>
      </c>
      <c r="C11" s="384"/>
      <c r="D11" s="384"/>
      <c r="E11" s="384"/>
      <c r="F11" s="384"/>
      <c r="G11" s="385"/>
    </row>
    <row r="12" spans="2:7" ht="15" thickBot="1" x14ac:dyDescent="0.25">
      <c r="B12" s="279"/>
      <c r="C12" s="22"/>
      <c r="D12" s="22"/>
      <c r="E12" s="22"/>
      <c r="F12" s="22"/>
      <c r="G12" s="280"/>
    </row>
    <row r="13" spans="2:7" x14ac:dyDescent="0.2">
      <c r="B13" s="281"/>
      <c r="C13" s="54"/>
      <c r="D13" s="54"/>
      <c r="E13" s="54"/>
      <c r="F13" s="54"/>
      <c r="G13" s="101"/>
    </row>
    <row r="14" spans="2:7" x14ac:dyDescent="0.2">
      <c r="B14" s="281"/>
      <c r="C14" s="54"/>
      <c r="D14" s="325" t="s">
        <v>280</v>
      </c>
      <c r="E14" s="53"/>
      <c r="F14" s="325" t="s">
        <v>69</v>
      </c>
      <c r="G14" s="101"/>
    </row>
    <row r="15" spans="2:7" x14ac:dyDescent="0.2">
      <c r="B15" s="281"/>
      <c r="C15" s="54"/>
      <c r="D15" s="54"/>
      <c r="E15" s="54"/>
      <c r="F15" s="54"/>
      <c r="G15" s="101"/>
    </row>
    <row r="16" spans="2:7" x14ac:dyDescent="0.2">
      <c r="B16" s="281"/>
      <c r="C16" s="51" t="s">
        <v>195</v>
      </c>
      <c r="D16" s="67"/>
      <c r="E16" s="67"/>
      <c r="F16" s="67"/>
      <c r="G16" s="101"/>
    </row>
    <row r="17" spans="2:7" ht="12.75" hidden="1" customHeight="1" x14ac:dyDescent="0.2">
      <c r="B17" s="281"/>
      <c r="C17" s="54" t="s">
        <v>60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81"/>
      <c r="C18" s="54" t="s">
        <v>164</v>
      </c>
      <c r="D18" s="105"/>
      <c r="E18" s="105"/>
      <c r="F18" s="105">
        <f>+D18</f>
        <v>0</v>
      </c>
      <c r="G18" s="101"/>
    </row>
    <row r="19" spans="2:7" x14ac:dyDescent="0.2">
      <c r="B19" s="281"/>
      <c r="C19" s="54"/>
      <c r="D19" s="105"/>
      <c r="E19" s="105"/>
      <c r="F19" s="105"/>
      <c r="G19" s="101"/>
    </row>
    <row r="20" spans="2:7" x14ac:dyDescent="0.2">
      <c r="B20" s="281"/>
      <c r="C20" s="217" t="s">
        <v>130</v>
      </c>
      <c r="D20" s="256">
        <v>18935454.800000001</v>
      </c>
      <c r="F20" s="256">
        <v>155504740.80000001</v>
      </c>
      <c r="G20" s="101"/>
    </row>
    <row r="21" spans="2:7" x14ac:dyDescent="0.2">
      <c r="B21" s="281"/>
      <c r="C21" s="217" t="s">
        <v>139</v>
      </c>
      <c r="D21" s="256">
        <v>30635487</v>
      </c>
      <c r="E21" s="260"/>
      <c r="F21" s="256">
        <v>251256044.66</v>
      </c>
      <c r="G21" s="101"/>
    </row>
    <row r="22" spans="2:7" x14ac:dyDescent="0.2">
      <c r="B22" s="281"/>
      <c r="C22" s="217" t="s">
        <v>145</v>
      </c>
      <c r="D22" s="256">
        <v>236488</v>
      </c>
      <c r="E22" s="282"/>
      <c r="F22" s="256">
        <v>2126501.48</v>
      </c>
      <c r="G22" s="101"/>
    </row>
    <row r="23" spans="2:7" hidden="1" x14ac:dyDescent="0.2">
      <c r="B23" s="281"/>
      <c r="C23" s="217" t="s">
        <v>147</v>
      </c>
      <c r="D23" s="256">
        <v>0</v>
      </c>
      <c r="E23" s="237"/>
      <c r="F23" s="256">
        <v>0</v>
      </c>
      <c r="G23" s="101"/>
    </row>
    <row r="24" spans="2:7" x14ac:dyDescent="0.2">
      <c r="B24" s="281"/>
      <c r="C24" s="217" t="s">
        <v>88</v>
      </c>
      <c r="D24" s="257">
        <v>144272</v>
      </c>
      <c r="E24" s="256"/>
      <c r="F24" s="257">
        <f>5156655+26980.06</f>
        <v>5183635.0599999996</v>
      </c>
      <c r="G24" s="101"/>
    </row>
    <row r="25" spans="2:7" x14ac:dyDescent="0.2">
      <c r="B25" s="281"/>
      <c r="C25" s="64" t="s">
        <v>169</v>
      </c>
      <c r="D25" s="62">
        <f>SUM(D20:D24)</f>
        <v>49951701.799999997</v>
      </c>
      <c r="E25" s="105"/>
      <c r="F25" s="62">
        <f>SUM(F20:F24)</f>
        <v>414070922.00000006</v>
      </c>
      <c r="G25" s="101"/>
    </row>
    <row r="26" spans="2:7" x14ac:dyDescent="0.2">
      <c r="B26" s="281"/>
      <c r="D26" s="328"/>
      <c r="E26" s="328"/>
      <c r="G26" s="101"/>
    </row>
    <row r="27" spans="2:7" x14ac:dyDescent="0.2">
      <c r="B27" s="281"/>
      <c r="C27" s="51" t="s">
        <v>196</v>
      </c>
      <c r="D27" s="283"/>
      <c r="F27" s="376"/>
      <c r="G27" s="101"/>
    </row>
    <row r="28" spans="2:7" x14ac:dyDescent="0.2">
      <c r="B28" s="281"/>
      <c r="C28" s="51"/>
      <c r="D28" s="105"/>
      <c r="E28" s="105"/>
      <c r="F28" s="105"/>
      <c r="G28" s="101"/>
    </row>
    <row r="29" spans="2:7" x14ac:dyDescent="0.2">
      <c r="B29" s="281"/>
      <c r="C29" s="258" t="s">
        <v>76</v>
      </c>
      <c r="D29" s="370">
        <v>32123122.120000001</v>
      </c>
      <c r="E29" s="371"/>
      <c r="F29" s="370">
        <v>279275302.83999997</v>
      </c>
      <c r="G29" s="101"/>
    </row>
    <row r="30" spans="2:7" x14ac:dyDescent="0.2">
      <c r="B30" s="281"/>
      <c r="C30" s="259" t="s">
        <v>77</v>
      </c>
      <c r="D30" s="370">
        <v>4941158</v>
      </c>
      <c r="E30" s="372"/>
      <c r="F30" s="370">
        <v>37330901.82</v>
      </c>
      <c r="G30" s="101"/>
    </row>
    <row r="31" spans="2:7" x14ac:dyDescent="0.2">
      <c r="B31" s="281"/>
      <c r="C31" s="259" t="s">
        <v>210</v>
      </c>
      <c r="D31" s="370">
        <v>2640658.1</v>
      </c>
      <c r="E31" s="372"/>
      <c r="F31" s="370">
        <v>14576719.219999999</v>
      </c>
      <c r="G31" s="101"/>
    </row>
    <row r="32" spans="2:7" x14ac:dyDescent="0.2">
      <c r="B32" s="281"/>
      <c r="C32" s="259" t="s">
        <v>94</v>
      </c>
      <c r="D32" s="370">
        <v>1221507</v>
      </c>
      <c r="E32" s="371"/>
      <c r="F32" s="370">
        <v>9774278</v>
      </c>
      <c r="G32" s="101"/>
    </row>
    <row r="33" spans="2:7" x14ac:dyDescent="0.2">
      <c r="B33" s="281"/>
      <c r="C33" s="259" t="s">
        <v>78</v>
      </c>
      <c r="D33" s="377">
        <v>696150</v>
      </c>
      <c r="E33" s="371"/>
      <c r="F33" s="373">
        <v>2737086.3200000003</v>
      </c>
      <c r="G33" s="101"/>
    </row>
    <row r="34" spans="2:7" x14ac:dyDescent="0.2">
      <c r="B34" s="281"/>
      <c r="C34" s="58" t="s">
        <v>80</v>
      </c>
      <c r="D34" s="62">
        <f>SUM(D29:D33)</f>
        <v>41622595.220000006</v>
      </c>
      <c r="E34" s="111"/>
      <c r="F34" s="62">
        <f>SUM(F29:F33)</f>
        <v>343694288.19999999</v>
      </c>
      <c r="G34" s="101"/>
    </row>
    <row r="35" spans="2:7" x14ac:dyDescent="0.2">
      <c r="B35" s="281"/>
      <c r="C35" s="58"/>
      <c r="D35" s="111"/>
      <c r="E35" s="111"/>
      <c r="F35" s="111"/>
      <c r="G35" s="101"/>
    </row>
    <row r="36" spans="2:7" hidden="1" x14ac:dyDescent="0.2">
      <c r="B36" s="281"/>
      <c r="C36" s="51" t="s">
        <v>79</v>
      </c>
      <c r="D36" s="105"/>
      <c r="E36" s="50"/>
      <c r="F36" s="105"/>
      <c r="G36" s="101"/>
    </row>
    <row r="37" spans="2:7" hidden="1" x14ac:dyDescent="0.2">
      <c r="B37" s="281"/>
      <c r="C37" s="94" t="s">
        <v>170</v>
      </c>
      <c r="D37" s="125">
        <v>0</v>
      </c>
      <c r="E37" s="50"/>
      <c r="F37" s="114">
        <v>0</v>
      </c>
      <c r="G37" s="101"/>
    </row>
    <row r="38" spans="2:7" hidden="1" x14ac:dyDescent="0.2">
      <c r="B38" s="281"/>
      <c r="C38" s="58" t="s">
        <v>81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81"/>
      <c r="C39" s="58"/>
      <c r="D39" s="111"/>
      <c r="E39" s="111"/>
      <c r="F39" s="111"/>
      <c r="G39" s="101"/>
    </row>
    <row r="40" spans="2:7" x14ac:dyDescent="0.2">
      <c r="B40" s="281"/>
      <c r="C40" s="64" t="s">
        <v>62</v>
      </c>
      <c r="D40" s="62">
        <f>+D38+D34</f>
        <v>41622595.220000006</v>
      </c>
      <c r="E40" s="105"/>
      <c r="F40" s="62">
        <f>+F38+F34</f>
        <v>343694288.19999999</v>
      </c>
      <c r="G40" s="101"/>
    </row>
    <row r="41" spans="2:7" x14ac:dyDescent="0.2">
      <c r="B41" s="281"/>
      <c r="C41" s="54"/>
      <c r="D41" s="105"/>
      <c r="E41" s="105"/>
      <c r="F41" s="114"/>
      <c r="G41" s="101"/>
    </row>
    <row r="42" spans="2:7" ht="15" thickBot="1" x14ac:dyDescent="0.25">
      <c r="B42" s="281"/>
      <c r="C42" s="64" t="s">
        <v>148</v>
      </c>
      <c r="D42" s="115">
        <f>+D25-D40</f>
        <v>8329106.5799999908</v>
      </c>
      <c r="E42" s="105"/>
      <c r="F42" s="115">
        <f>+F25-F34</f>
        <v>70376633.800000072</v>
      </c>
      <c r="G42" s="101"/>
    </row>
    <row r="43" spans="2:7" ht="15" thickTop="1" x14ac:dyDescent="0.2">
      <c r="B43" s="281"/>
      <c r="C43" s="54"/>
      <c r="D43" s="60"/>
      <c r="E43" s="67"/>
      <c r="F43" s="67"/>
      <c r="G43" s="101"/>
    </row>
    <row r="44" spans="2:7" ht="14.25" hidden="1" customHeight="1" x14ac:dyDescent="0.2">
      <c r="B44" s="281"/>
      <c r="C44" s="51"/>
      <c r="D44" s="60"/>
      <c r="E44" s="67"/>
      <c r="F44" s="67"/>
      <c r="G44" s="101"/>
    </row>
    <row r="45" spans="2:7" hidden="1" x14ac:dyDescent="0.2">
      <c r="B45" s="281"/>
      <c r="C45" s="51"/>
      <c r="D45" s="60"/>
      <c r="E45" s="67"/>
      <c r="F45" s="67"/>
      <c r="G45" s="101"/>
    </row>
    <row r="46" spans="2:7" hidden="1" x14ac:dyDescent="0.2">
      <c r="B46" s="281"/>
      <c r="C46" s="51"/>
      <c r="D46" s="60"/>
      <c r="E46" s="67"/>
      <c r="F46" s="67"/>
      <c r="G46" s="101"/>
    </row>
    <row r="47" spans="2:7" x14ac:dyDescent="0.2">
      <c r="B47" s="281"/>
      <c r="C47" s="59"/>
      <c r="D47" s="86"/>
      <c r="E47" s="50"/>
      <c r="F47" s="50"/>
      <c r="G47" s="101"/>
    </row>
    <row r="48" spans="2:7" x14ac:dyDescent="0.2">
      <c r="B48" s="281"/>
      <c r="C48" s="59"/>
      <c r="D48" s="283"/>
      <c r="E48" s="50"/>
      <c r="F48" s="283"/>
      <c r="G48" s="101"/>
    </row>
    <row r="49" spans="2:8" x14ac:dyDescent="0.2">
      <c r="B49" s="281"/>
      <c r="C49" s="54"/>
      <c r="D49" s="283"/>
      <c r="E49" s="283"/>
      <c r="F49" s="283"/>
      <c r="G49" s="101"/>
    </row>
    <row r="50" spans="2:8" x14ac:dyDescent="0.2">
      <c r="B50" s="281"/>
      <c r="C50" s="54"/>
      <c r="E50" s="54"/>
      <c r="F50" s="127"/>
      <c r="G50" s="101"/>
    </row>
    <row r="51" spans="2:8" ht="15" thickBot="1" x14ac:dyDescent="0.25">
      <c r="B51" s="284"/>
      <c r="C51" s="156"/>
      <c r="D51" s="285"/>
      <c r="E51" s="156"/>
      <c r="F51" s="286"/>
      <c r="G51" s="287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3" t="s">
        <v>213</v>
      </c>
      <c r="D56" s="393" t="s">
        <v>217</v>
      </c>
      <c r="E56" s="393"/>
      <c r="F56" s="393"/>
      <c r="G56" s="13"/>
    </row>
    <row r="57" spans="2:8" s="6" customFormat="1" x14ac:dyDescent="0.2">
      <c r="B57" s="12"/>
      <c r="C57" s="15" t="s">
        <v>211</v>
      </c>
      <c r="D57" s="390" t="s">
        <v>190</v>
      </c>
      <c r="E57" s="390"/>
      <c r="F57" s="390"/>
      <c r="G57" s="14"/>
      <c r="H57" s="3"/>
    </row>
    <row r="58" spans="2:8" s="6" customFormat="1" x14ac:dyDescent="0.2">
      <c r="B58" s="12"/>
      <c r="D58" s="262"/>
      <c r="E58" s="262"/>
      <c r="F58" s="262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218</v>
      </c>
      <c r="D61" s="13"/>
      <c r="E61" s="13"/>
      <c r="F61" s="13"/>
      <c r="G61" s="13"/>
    </row>
    <row r="62" spans="2:8" s="18" customFormat="1" x14ac:dyDescent="0.2">
      <c r="B62" s="13"/>
      <c r="C62" s="263" t="s">
        <v>40</v>
      </c>
      <c r="D62" s="263"/>
      <c r="E62" s="263"/>
      <c r="F62" s="263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2"/>
  <sheetViews>
    <sheetView zoomScaleNormal="100" workbookViewId="0">
      <selection activeCell="O87" sqref="O87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8"/>
      <c r="C4" s="289"/>
      <c r="D4" s="290"/>
      <c r="E4" s="290"/>
      <c r="F4" s="291"/>
    </row>
    <row r="5" spans="2:6" x14ac:dyDescent="0.2">
      <c r="B5" s="292"/>
      <c r="C5" s="44"/>
      <c r="D5" s="45"/>
      <c r="E5" s="45"/>
      <c r="F5" s="293"/>
    </row>
    <row r="6" spans="2:6" x14ac:dyDescent="0.2">
      <c r="B6" s="292"/>
      <c r="C6" s="44"/>
      <c r="D6" s="45"/>
      <c r="E6" s="45"/>
      <c r="F6" s="293"/>
    </row>
    <row r="7" spans="2:6" x14ac:dyDescent="0.2">
      <c r="B7" s="292"/>
      <c r="C7" s="44"/>
      <c r="D7" s="45"/>
      <c r="E7" s="45"/>
      <c r="F7" s="294"/>
    </row>
    <row r="8" spans="2:6" x14ac:dyDescent="0.2">
      <c r="B8" s="295"/>
      <c r="C8" s="20"/>
      <c r="D8" s="20"/>
      <c r="E8" s="20"/>
      <c r="F8" s="296"/>
    </row>
    <row r="9" spans="2:6" x14ac:dyDescent="0.2">
      <c r="B9" s="383" t="s">
        <v>7</v>
      </c>
      <c r="C9" s="384"/>
      <c r="D9" s="384"/>
      <c r="E9" s="384"/>
      <c r="F9" s="385"/>
    </row>
    <row r="10" spans="2:6" x14ac:dyDescent="0.2">
      <c r="B10" s="383" t="s">
        <v>279</v>
      </c>
      <c r="C10" s="384"/>
      <c r="D10" s="384"/>
      <c r="E10" s="384"/>
      <c r="F10" s="385"/>
    </row>
    <row r="11" spans="2:6" x14ac:dyDescent="0.2">
      <c r="B11" s="383" t="s">
        <v>168</v>
      </c>
      <c r="C11" s="384"/>
      <c r="D11" s="384"/>
      <c r="E11" s="384"/>
      <c r="F11" s="385"/>
    </row>
    <row r="12" spans="2:6" ht="15" thickBot="1" x14ac:dyDescent="0.25">
      <c r="B12" s="297"/>
      <c r="C12" s="46"/>
      <c r="D12" s="47"/>
      <c r="E12" s="47"/>
      <c r="F12" s="298"/>
    </row>
    <row r="13" spans="2:6" x14ac:dyDescent="0.2">
      <c r="B13" s="299"/>
      <c r="C13" s="128"/>
      <c r="D13" s="129"/>
      <c r="E13" s="129"/>
      <c r="F13" s="300"/>
    </row>
    <row r="14" spans="2:6" x14ac:dyDescent="0.2">
      <c r="B14" s="360" t="s">
        <v>197</v>
      </c>
      <c r="C14" s="86"/>
      <c r="D14" s="130"/>
      <c r="E14" s="131"/>
      <c r="F14" s="302"/>
    </row>
    <row r="15" spans="2:6" x14ac:dyDescent="0.2">
      <c r="B15" s="301"/>
      <c r="C15" s="86"/>
      <c r="D15" s="130"/>
      <c r="E15" s="131"/>
      <c r="F15" s="302"/>
    </row>
    <row r="16" spans="2:6" x14ac:dyDescent="0.2">
      <c r="B16" s="361" t="s">
        <v>200</v>
      </c>
      <c r="C16" s="86"/>
      <c r="D16" s="130"/>
      <c r="E16" s="131"/>
      <c r="F16" s="302"/>
    </row>
    <row r="17" spans="2:7" x14ac:dyDescent="0.2">
      <c r="B17" s="362" t="s">
        <v>0</v>
      </c>
      <c r="C17" s="86"/>
      <c r="D17" s="130"/>
      <c r="E17" s="345" t="str">
        <f>+RESULTADOS!D14</f>
        <v>Agosto</v>
      </c>
      <c r="F17" s="368" t="str">
        <f>+RESULTADOS!F14</f>
        <v>Acumulado</v>
      </c>
    </row>
    <row r="18" spans="2:7" x14ac:dyDescent="0.2">
      <c r="B18" s="303"/>
      <c r="C18" s="86"/>
      <c r="D18" s="130"/>
      <c r="E18" s="130"/>
      <c r="F18" s="302"/>
    </row>
    <row r="19" spans="2:7" ht="12.75" customHeight="1" x14ac:dyDescent="0.2">
      <c r="B19" s="304" t="s">
        <v>84</v>
      </c>
      <c r="C19" s="86"/>
      <c r="D19" s="130"/>
      <c r="E19" s="57">
        <f>+RESULTADOS!D42</f>
        <v>8329106.5799999908</v>
      </c>
      <c r="F19" s="302">
        <f>+RESULTADOS!F42</f>
        <v>70376633.800000072</v>
      </c>
      <c r="G19" s="8"/>
    </row>
    <row r="20" spans="2:7" ht="12" customHeight="1" x14ac:dyDescent="0.2">
      <c r="B20" s="304"/>
      <c r="C20" s="86"/>
      <c r="D20" s="130"/>
      <c r="E20" s="57"/>
      <c r="F20" s="302"/>
      <c r="G20" s="8"/>
    </row>
    <row r="21" spans="2:7" ht="14.25" customHeight="1" x14ac:dyDescent="0.2">
      <c r="B21" s="281" t="s">
        <v>156</v>
      </c>
      <c r="C21" s="67"/>
      <c r="D21" s="131"/>
      <c r="E21" s="334">
        <v>-1765.77</v>
      </c>
      <c r="F21" s="305">
        <f>10868.94+E21</f>
        <v>9103.17</v>
      </c>
      <c r="G21" s="8"/>
    </row>
    <row r="22" spans="2:7" ht="14.25" customHeight="1" x14ac:dyDescent="0.2">
      <c r="B22" s="281" t="s">
        <v>110</v>
      </c>
      <c r="C22" s="67"/>
      <c r="D22" s="131"/>
      <c r="E22" s="334">
        <v>76564.08</v>
      </c>
      <c r="F22" s="305">
        <f>-370195.39+E22</f>
        <v>-293631.31</v>
      </c>
      <c r="G22" s="8"/>
    </row>
    <row r="23" spans="2:7" ht="14.25" hidden="1" customHeight="1" x14ac:dyDescent="0.2">
      <c r="B23" s="281" t="s">
        <v>12</v>
      </c>
      <c r="C23" s="67"/>
      <c r="D23" s="131"/>
      <c r="E23" s="334">
        <v>0</v>
      </c>
      <c r="F23" s="305">
        <v>0</v>
      </c>
      <c r="G23" s="8"/>
    </row>
    <row r="24" spans="2:7" s="48" customFormat="1" x14ac:dyDescent="0.2">
      <c r="B24" s="281" t="s">
        <v>159</v>
      </c>
      <c r="C24" s="86"/>
      <c r="D24" s="130"/>
      <c r="E24" s="379">
        <v>793800</v>
      </c>
      <c r="F24" s="305">
        <v>-2194142.11</v>
      </c>
      <c r="G24" s="8"/>
    </row>
    <row r="25" spans="2:7" s="48" customFormat="1" ht="13.5" customHeight="1" x14ac:dyDescent="0.2">
      <c r="B25" s="281" t="s">
        <v>82</v>
      </c>
      <c r="C25" s="86"/>
      <c r="D25" s="130"/>
      <c r="E25" s="348">
        <v>216737.1</v>
      </c>
      <c r="F25" s="305">
        <f>-716318.13+E25</f>
        <v>-499581.03</v>
      </c>
      <c r="G25" s="8"/>
    </row>
    <row r="26" spans="2:7" s="48" customFormat="1" ht="13.5" customHeight="1" x14ac:dyDescent="0.2">
      <c r="B26" s="281" t="s">
        <v>124</v>
      </c>
      <c r="C26" s="86"/>
      <c r="D26" s="130"/>
      <c r="E26" s="348">
        <v>199690.56</v>
      </c>
      <c r="F26" s="305">
        <f>1397833.72+E26</f>
        <v>1597524.28</v>
      </c>
      <c r="G26" s="8"/>
    </row>
    <row r="27" spans="2:7" s="48" customFormat="1" x14ac:dyDescent="0.2">
      <c r="B27" s="281" t="s">
        <v>74</v>
      </c>
      <c r="C27" s="86"/>
      <c r="D27" s="130"/>
      <c r="E27" s="334">
        <v>1126785.54</v>
      </c>
      <c r="F27" s="305">
        <f>-9544127.5+E27</f>
        <v>-8417341.9600000009</v>
      </c>
      <c r="G27" s="8"/>
    </row>
    <row r="28" spans="2:7" s="48" customFormat="1" x14ac:dyDescent="0.2">
      <c r="B28" s="281" t="s">
        <v>109</v>
      </c>
      <c r="C28" s="86"/>
      <c r="D28" s="130"/>
      <c r="E28" s="334">
        <v>2379.34</v>
      </c>
      <c r="F28" s="305">
        <f>824955.72+E28</f>
        <v>827335.05999999994</v>
      </c>
      <c r="G28" s="8"/>
    </row>
    <row r="29" spans="2:7" s="48" customFormat="1" x14ac:dyDescent="0.2">
      <c r="B29" s="281" t="s">
        <v>83</v>
      </c>
      <c r="C29" s="86"/>
      <c r="D29" s="130"/>
      <c r="E29" s="334">
        <v>-9476114.3600000013</v>
      </c>
      <c r="F29" s="305">
        <f>59210656.85+E29</f>
        <v>49734542.490000002</v>
      </c>
      <c r="G29" s="8"/>
    </row>
    <row r="30" spans="2:7" s="48" customFormat="1" hidden="1" x14ac:dyDescent="0.2">
      <c r="B30" s="281" t="s">
        <v>165</v>
      </c>
      <c r="C30" s="86"/>
      <c r="D30" s="130"/>
      <c r="E30" s="334">
        <v>0</v>
      </c>
      <c r="F30" s="305">
        <v>0</v>
      </c>
      <c r="G30" s="8"/>
    </row>
    <row r="31" spans="2:7" s="48" customFormat="1" x14ac:dyDescent="0.2">
      <c r="B31" s="281" t="s">
        <v>104</v>
      </c>
      <c r="C31" s="86"/>
      <c r="D31" s="130"/>
      <c r="E31" s="334">
        <v>3649881.39</v>
      </c>
      <c r="F31" s="305">
        <f>-683521.32+E31</f>
        <v>2966360.0700000003</v>
      </c>
      <c r="G31" s="8"/>
    </row>
    <row r="32" spans="2:7" s="48" customFormat="1" x14ac:dyDescent="0.2">
      <c r="B32" s="281" t="s">
        <v>263</v>
      </c>
      <c r="C32" s="86"/>
      <c r="D32" s="130"/>
      <c r="E32" s="334">
        <v>-12757374.4</v>
      </c>
      <c r="F32" s="305">
        <f>-106008576.36+E32</f>
        <v>-118765950.76000001</v>
      </c>
      <c r="G32" s="8"/>
    </row>
    <row r="33" spans="2:7" s="48" customFormat="1" ht="15" thickBot="1" x14ac:dyDescent="0.25">
      <c r="B33" s="365"/>
      <c r="C33" s="117"/>
      <c r="D33" s="366"/>
      <c r="E33" s="366"/>
      <c r="F33" s="367"/>
      <c r="G33" s="35"/>
    </row>
    <row r="34" spans="2:7" ht="16.5" customHeight="1" thickTop="1" thickBot="1" x14ac:dyDescent="0.25">
      <c r="B34" s="363" t="s">
        <v>198</v>
      </c>
      <c r="C34" s="132"/>
      <c r="D34" s="133" t="e">
        <f>+#REF!</f>
        <v>#REF!</v>
      </c>
      <c r="E34" s="364">
        <f>SUM(E19:E33)+1</f>
        <v>-7840308.9400000088</v>
      </c>
      <c r="F34" s="313">
        <f>SUM(F19:F33)-1</f>
        <v>-4659149.2999999374</v>
      </c>
      <c r="G34" s="8"/>
    </row>
    <row r="35" spans="2:7" ht="14.25" customHeight="1" x14ac:dyDescent="0.2">
      <c r="B35" s="309"/>
      <c r="C35" s="128"/>
      <c r="D35" s="129"/>
      <c r="E35" s="129"/>
      <c r="F35" s="300"/>
      <c r="G35" s="8"/>
    </row>
    <row r="36" spans="2:7" x14ac:dyDescent="0.2">
      <c r="B36" s="301" t="s">
        <v>222</v>
      </c>
      <c r="C36" s="86"/>
      <c r="D36" s="130"/>
      <c r="E36" s="131"/>
      <c r="F36" s="302"/>
      <c r="G36" s="8"/>
    </row>
    <row r="37" spans="2:7" x14ac:dyDescent="0.2">
      <c r="B37" s="310"/>
      <c r="C37" s="86"/>
      <c r="D37" s="130"/>
      <c r="E37" s="344"/>
      <c r="F37" s="311"/>
      <c r="G37" s="8"/>
    </row>
    <row r="38" spans="2:7" x14ac:dyDescent="0.2">
      <c r="B38" s="312" t="s">
        <v>201</v>
      </c>
      <c r="C38" s="86"/>
      <c r="D38" s="130"/>
      <c r="E38" s="335">
        <v>-4800000</v>
      </c>
      <c r="F38" s="306">
        <f>10967001.26+E38</f>
        <v>6167001.2599999998</v>
      </c>
      <c r="G38" s="8"/>
    </row>
    <row r="39" spans="2:7" ht="12.75" customHeight="1" x14ac:dyDescent="0.2">
      <c r="B39" s="312" t="s">
        <v>85</v>
      </c>
      <c r="C39" s="67"/>
      <c r="D39" s="131"/>
      <c r="E39" s="335">
        <v>167118.82999999999</v>
      </c>
      <c r="F39" s="306">
        <f>1169831.98+E39</f>
        <v>1336950.81</v>
      </c>
      <c r="G39" s="8"/>
    </row>
    <row r="40" spans="2:7" x14ac:dyDescent="0.2">
      <c r="B40" s="312" t="s">
        <v>86</v>
      </c>
      <c r="C40" s="67"/>
      <c r="D40" s="131"/>
      <c r="E40" s="335">
        <v>179964.3</v>
      </c>
      <c r="F40" s="306">
        <f>1798612.41+E40</f>
        <v>1978576.71</v>
      </c>
      <c r="G40" s="8"/>
    </row>
    <row r="41" spans="2:7" x14ac:dyDescent="0.2">
      <c r="B41" s="312" t="s">
        <v>87</v>
      </c>
      <c r="C41" s="67"/>
      <c r="D41" s="131"/>
      <c r="E41" s="335">
        <v>281375.49</v>
      </c>
      <c r="F41" s="306">
        <f>1975027.94+E41</f>
        <v>2256403.4299999997</v>
      </c>
      <c r="G41" s="8"/>
    </row>
    <row r="42" spans="2:7" ht="12.75" customHeight="1" x14ac:dyDescent="0.2">
      <c r="B42" s="312" t="s">
        <v>95</v>
      </c>
      <c r="C42" s="67"/>
      <c r="D42" s="131"/>
      <c r="E42" s="335">
        <v>460135.2</v>
      </c>
      <c r="F42" s="306">
        <f>2391471.77+E42</f>
        <v>2851606.97</v>
      </c>
      <c r="G42" s="8"/>
    </row>
    <row r="43" spans="2:7" ht="12.75" customHeight="1" x14ac:dyDescent="0.2">
      <c r="B43" s="312" t="s">
        <v>223</v>
      </c>
      <c r="C43" s="67"/>
      <c r="D43" s="131"/>
      <c r="E43" s="336">
        <v>38512</v>
      </c>
      <c r="F43" s="306">
        <f>269586.4+E43</f>
        <v>308098.40000000002</v>
      </c>
      <c r="G43" s="8"/>
    </row>
    <row r="44" spans="2:7" ht="15" thickBot="1" x14ac:dyDescent="0.25">
      <c r="B44" s="307"/>
      <c r="C44" s="132"/>
      <c r="D44" s="133"/>
      <c r="E44" s="337"/>
      <c r="F44" s="313"/>
      <c r="G44" s="8"/>
    </row>
    <row r="45" spans="2:7" ht="15.75" customHeight="1" thickBot="1" x14ac:dyDescent="0.25">
      <c r="B45" s="314" t="s">
        <v>224</v>
      </c>
      <c r="C45" s="134"/>
      <c r="D45" s="135" t="e">
        <f>+#REF!</f>
        <v>#REF!</v>
      </c>
      <c r="E45" s="151">
        <f>SUM(E38:E44)-1</f>
        <v>-3672895.1799999997</v>
      </c>
      <c r="F45" s="308">
        <f>SUM(F38:F44)-1</f>
        <v>14898636.580000002</v>
      </c>
      <c r="G45" s="8"/>
    </row>
    <row r="46" spans="2:7" ht="15.75" customHeight="1" x14ac:dyDescent="0.2">
      <c r="B46" s="331"/>
      <c r="C46" s="128"/>
      <c r="D46" s="129"/>
      <c r="E46" s="332"/>
      <c r="F46" s="300"/>
      <c r="G46" s="8"/>
    </row>
    <row r="47" spans="2:7" x14ac:dyDescent="0.2">
      <c r="B47" s="310"/>
      <c r="C47" s="86"/>
      <c r="D47" s="130"/>
      <c r="E47" s="130"/>
      <c r="F47" s="302"/>
      <c r="G47" s="8"/>
    </row>
    <row r="48" spans="2:7" x14ac:dyDescent="0.2">
      <c r="B48" s="360" t="s">
        <v>8</v>
      </c>
      <c r="C48" s="86"/>
      <c r="D48" s="130"/>
      <c r="E48" s="130"/>
      <c r="F48" s="302"/>
      <c r="G48" s="8"/>
    </row>
    <row r="49" spans="2:7" x14ac:dyDescent="0.2">
      <c r="B49" s="310"/>
      <c r="C49" s="86"/>
      <c r="D49" s="130"/>
      <c r="E49" s="130"/>
      <c r="F49" s="302"/>
      <c r="G49" s="8"/>
    </row>
    <row r="50" spans="2:7" ht="12.75" hidden="1" customHeight="1" x14ac:dyDescent="0.2">
      <c r="B50" s="281" t="s">
        <v>96</v>
      </c>
      <c r="C50" s="86"/>
      <c r="D50" s="130"/>
      <c r="E50" s="60">
        <v>0</v>
      </c>
      <c r="F50" s="311">
        <v>0</v>
      </c>
      <c r="G50" s="8"/>
    </row>
    <row r="51" spans="2:7" ht="12.75" hidden="1" customHeight="1" x14ac:dyDescent="0.2">
      <c r="B51" s="281" t="s">
        <v>42</v>
      </c>
      <c r="C51" s="86"/>
      <c r="D51" s="130"/>
      <c r="E51" s="358">
        <v>0</v>
      </c>
      <c r="F51" s="311">
        <v>0</v>
      </c>
      <c r="G51" s="8"/>
    </row>
    <row r="52" spans="2:7" ht="12.75" hidden="1" customHeight="1" x14ac:dyDescent="0.2">
      <c r="B52" s="281" t="s">
        <v>105</v>
      </c>
      <c r="C52" s="86"/>
      <c r="D52" s="130"/>
      <c r="E52" s="83">
        <v>0</v>
      </c>
      <c r="F52" s="311">
        <v>0</v>
      </c>
      <c r="G52" s="8"/>
    </row>
    <row r="53" spans="2:7" hidden="1" x14ac:dyDescent="0.2">
      <c r="B53" s="281" t="s">
        <v>132</v>
      </c>
      <c r="C53" s="86"/>
      <c r="D53" s="130"/>
      <c r="E53" s="83">
        <v>0</v>
      </c>
      <c r="F53" s="311">
        <v>0</v>
      </c>
      <c r="G53" s="8"/>
    </row>
    <row r="54" spans="2:7" hidden="1" x14ac:dyDescent="0.2">
      <c r="B54" s="281" t="s">
        <v>125</v>
      </c>
      <c r="C54" s="86"/>
      <c r="D54" s="130"/>
      <c r="E54" s="83">
        <v>0</v>
      </c>
      <c r="F54" s="311">
        <v>0</v>
      </c>
      <c r="G54" s="8"/>
    </row>
    <row r="55" spans="2:7" x14ac:dyDescent="0.2">
      <c r="B55" s="281" t="s">
        <v>99</v>
      </c>
      <c r="C55" s="86"/>
      <c r="D55" s="130"/>
      <c r="E55" s="83">
        <v>134450.28</v>
      </c>
      <c r="F55" s="311">
        <f>+E55</f>
        <v>134450.28</v>
      </c>
      <c r="G55" s="8"/>
    </row>
    <row r="56" spans="2:7" ht="15" thickBot="1" x14ac:dyDescent="0.25">
      <c r="B56" s="307"/>
      <c r="C56" s="132"/>
      <c r="D56" s="133"/>
      <c r="E56" s="133"/>
      <c r="F56" s="313"/>
      <c r="G56" s="8"/>
    </row>
    <row r="57" spans="2:7" ht="15.75" customHeight="1" thickBot="1" x14ac:dyDescent="0.25">
      <c r="B57" s="359" t="s">
        <v>9</v>
      </c>
      <c r="C57" s="136"/>
      <c r="D57" s="137" t="e">
        <f>+#REF!</f>
        <v>#REF!</v>
      </c>
      <c r="E57" s="151">
        <f>SUM(E50:E56)</f>
        <v>134450.28</v>
      </c>
      <c r="F57" s="308">
        <f>SUM(F50:F56)</f>
        <v>134450.28</v>
      </c>
      <c r="G57" s="8"/>
    </row>
    <row r="58" spans="2:7" x14ac:dyDescent="0.2">
      <c r="B58" s="309"/>
      <c r="C58" s="128"/>
      <c r="D58" s="129"/>
      <c r="E58" s="129"/>
      <c r="F58" s="300"/>
      <c r="G58" s="8"/>
    </row>
    <row r="59" spans="2:7" x14ac:dyDescent="0.2">
      <c r="B59" s="310"/>
      <c r="C59" s="86"/>
      <c r="D59" s="130"/>
      <c r="E59" s="130"/>
      <c r="F59" s="302"/>
      <c r="G59" s="8"/>
    </row>
    <row r="60" spans="2:7" x14ac:dyDescent="0.2">
      <c r="B60" s="312" t="s">
        <v>28</v>
      </c>
      <c r="C60" s="67"/>
      <c r="D60" s="131"/>
      <c r="E60" s="126">
        <v>-11513203.300000001</v>
      </c>
      <c r="F60" s="315">
        <f>43048119.53+E60+1</f>
        <v>31534917.23</v>
      </c>
    </row>
    <row r="61" spans="2:7" x14ac:dyDescent="0.2">
      <c r="B61" s="312" t="s">
        <v>97</v>
      </c>
      <c r="C61" s="67"/>
      <c r="D61" s="131"/>
      <c r="E61" s="60">
        <v>204292966.25</v>
      </c>
      <c r="F61" s="311">
        <v>161244846</v>
      </c>
    </row>
    <row r="62" spans="2:7" ht="15" thickBot="1" x14ac:dyDescent="0.25">
      <c r="B62" s="307"/>
      <c r="C62" s="132"/>
      <c r="D62" s="133"/>
      <c r="E62" s="133" t="s">
        <v>73</v>
      </c>
      <c r="F62" s="374"/>
    </row>
    <row r="63" spans="2:7" ht="18" customHeight="1" thickBot="1" x14ac:dyDescent="0.25">
      <c r="B63" s="324" t="s">
        <v>199</v>
      </c>
      <c r="C63" s="316"/>
      <c r="D63" s="317" t="e">
        <f>+#REF!+#REF!</f>
        <v>#REF!</v>
      </c>
      <c r="E63" s="318">
        <f>SUM(E60:E62)</f>
        <v>192779762.94999999</v>
      </c>
      <c r="F63" s="319">
        <f>SUM(F60:F62)</f>
        <v>192779763.22999999</v>
      </c>
    </row>
    <row r="64" spans="2:7" ht="15" thickTop="1" x14ac:dyDescent="0.2">
      <c r="B64" s="52"/>
      <c r="C64" s="66"/>
      <c r="D64" s="142"/>
      <c r="E64" s="142"/>
      <c r="F64" s="143"/>
    </row>
    <row r="65" spans="2:7" x14ac:dyDescent="0.2">
      <c r="B65" s="52"/>
      <c r="C65" s="66"/>
      <c r="D65" s="142"/>
      <c r="E65" s="142"/>
      <c r="F65" s="143"/>
    </row>
    <row r="66" spans="2:7" x14ac:dyDescent="0.2">
      <c r="B66" s="52"/>
      <c r="C66" s="66"/>
      <c r="D66" s="142"/>
      <c r="E66" s="142"/>
      <c r="F66" s="144"/>
    </row>
    <row r="67" spans="2:7" x14ac:dyDescent="0.2">
      <c r="B67" s="52"/>
      <c r="C67" s="66"/>
      <c r="D67" s="142"/>
      <c r="E67" s="142"/>
      <c r="F67" s="144"/>
    </row>
    <row r="68" spans="2:7" x14ac:dyDescent="0.2">
      <c r="B68" s="353" t="s">
        <v>213</v>
      </c>
      <c r="C68" s="66"/>
      <c r="D68" s="142"/>
      <c r="E68" s="395" t="s">
        <v>214</v>
      </c>
      <c r="F68" s="395"/>
      <c r="G68" s="19"/>
    </row>
    <row r="69" spans="2:7" x14ac:dyDescent="0.2">
      <c r="B69" s="145" t="s">
        <v>211</v>
      </c>
      <c r="C69" s="66"/>
      <c r="D69" s="142"/>
      <c r="E69" s="396" t="s">
        <v>6</v>
      </c>
      <c r="F69" s="396"/>
      <c r="G69" s="19"/>
    </row>
    <row r="70" spans="2:7" x14ac:dyDescent="0.2">
      <c r="C70" s="66"/>
      <c r="D70" s="142"/>
      <c r="E70" s="142"/>
    </row>
    <row r="71" spans="2:7" x14ac:dyDescent="0.2">
      <c r="B71" s="52"/>
      <c r="C71" s="66"/>
      <c r="D71" s="142"/>
      <c r="E71" s="142"/>
      <c r="F71" s="144"/>
    </row>
    <row r="72" spans="2:7" x14ac:dyDescent="0.2">
      <c r="B72" s="354" t="s">
        <v>271</v>
      </c>
      <c r="C72" s="66"/>
      <c r="D72" s="142"/>
      <c r="E72" s="142"/>
      <c r="F72" s="144"/>
    </row>
    <row r="73" spans="2:7" x14ac:dyDescent="0.2">
      <c r="B73" s="394" t="s">
        <v>219</v>
      </c>
      <c r="C73" s="394"/>
      <c r="D73" s="394"/>
      <c r="E73" s="394"/>
      <c r="F73" s="394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2020-09-08T14:45:23Z</cp:lastPrinted>
  <dcterms:created xsi:type="dcterms:W3CDTF">2005-02-18T21:21:25Z</dcterms:created>
  <dcterms:modified xsi:type="dcterms:W3CDTF">2020-09-11T13:06:51Z</dcterms:modified>
</cp:coreProperties>
</file>