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48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F43" i="31" l="1"/>
  <c r="F41" i="31"/>
  <c r="F40" i="31"/>
  <c r="F39" i="31"/>
  <c r="F42" i="31"/>
  <c r="F38" i="31"/>
  <c r="F28" i="31"/>
  <c r="F31" i="31"/>
  <c r="F32" i="31"/>
  <c r="F29" i="31"/>
  <c r="F27" i="31"/>
  <c r="F24" i="31"/>
  <c r="F26" i="31"/>
  <c r="F22" i="31"/>
  <c r="F21" i="31"/>
  <c r="G73" i="23"/>
  <c r="B10" i="11" l="1"/>
  <c r="I80" i="23" l="1"/>
  <c r="I79" i="23"/>
  <c r="I74" i="23"/>
  <c r="I73" i="23"/>
  <c r="I68" i="23"/>
  <c r="E63" i="31" l="1"/>
  <c r="D63" i="31"/>
  <c r="F63" i="31"/>
  <c r="F57" i="31"/>
  <c r="E57" i="31"/>
  <c r="D57" i="31"/>
  <c r="E45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F27" i="10" s="1"/>
  <c r="G75" i="23"/>
  <c r="I75" i="23" s="1"/>
  <c r="G72" i="23"/>
  <c r="I72" i="23" s="1"/>
  <c r="G70" i="23"/>
  <c r="I67" i="23"/>
  <c r="H57" i="23"/>
  <c r="F19" i="10" s="1"/>
  <c r="H50" i="23"/>
  <c r="H42" i="23"/>
  <c r="H36" i="23"/>
  <c r="H28" i="23"/>
  <c r="H22" i="23"/>
  <c r="C9" i="23"/>
  <c r="H52" i="10"/>
  <c r="F52" i="10"/>
  <c r="J47" i="10"/>
  <c r="J54" i="10" s="1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D40" i="11" l="1"/>
  <c r="D42" i="11" s="1"/>
  <c r="E19" i="31" s="1"/>
  <c r="E34" i="31" s="1"/>
  <c r="F40" i="11"/>
  <c r="G81" i="23"/>
  <c r="F26" i="10" s="1"/>
  <c r="F29" i="10" s="1"/>
  <c r="I70" i="23"/>
  <c r="I81" i="23" s="1"/>
  <c r="H31" i="10"/>
  <c r="H46" i="10"/>
  <c r="H54" i="10" s="1"/>
  <c r="F45" i="31"/>
  <c r="F42" i="11"/>
  <c r="F19" i="31" s="1"/>
  <c r="F34" i="31" s="1"/>
  <c r="F38" i="10"/>
  <c r="F46" i="10" s="1"/>
  <c r="H44" i="23"/>
  <c r="F15" i="10" s="1"/>
  <c r="H30" i="23"/>
  <c r="F14" i="10"/>
  <c r="F54" i="10" l="1"/>
  <c r="H75" i="10"/>
  <c r="F23" i="10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<sst xmlns="http://schemas.openxmlformats.org/spreadsheetml/2006/main" count="300" uniqueCount="282">
  <si>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</si>
  <si>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</si>
  <si>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</si>
  <si>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</si>
  <si>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</si>
  <si>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</si>
  <si>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</si>
  <si>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</si>
  <si>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</si>
  <si>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</si>
  <si>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</si>
  <si>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</si>
  <si>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</si>
  <si>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</si>
  <si>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</si>
  <si>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</si>
  <si>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</si>
  <si>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</si>
  <si>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</si>
  <si>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</si>
  <si>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</si>
  <si>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</si>
  <si>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</si>
  <si>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</si>
  <si>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</si>
  <si>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</si>
  <si>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</si>
  <si>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</si>
  <si>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</si>
  <si>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</si>
  <si>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</si>
  <si>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</si>
  <si>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</si>
  <si>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</si>
  <si>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</si>
  <si>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</si>
  <si>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</si>
  <si>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</si>
  <si>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</si>
  <si>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</si>
  <si>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</si>
  <si>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</si>
  <si>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</si>
  <si>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</si>
  <si>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</si>
  <si>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</si>
  <si>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</si>
  <si>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</si>
  <si>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</si>
  <si>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</si>
  <si>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</si>
  <si>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</si>
  <si>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</si>
  <si>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</si>
  <si>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</si>
  <si>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</si>
  <si>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</si>
  <si>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</si>
  <si>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</si>
  <si>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</si>
  <si>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</si>
  <si>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</si>
  <si>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</si>
  <si>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</si>
  <si>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</si>
  <si>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</si>
  <si>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</si>
  <si>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</si>
  <si>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</si>
  <si>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</si>
  <si>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</si>
  <si>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</si>
  <si>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</si>
  <si>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</si>
  <si>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</si>
  <si>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</si>
  <si>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</si>
  <si>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</si>
  <si>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</si>
  <si>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</si>
  <si>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</si>
  <si>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</si>
  <si>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</si>
  <si>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</si>
  <si>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</si>
  <si>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</si>
  <si>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</si>
  <si>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</si>
  <si>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</si>
  <si>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</si>
  <si>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</si>
  <si>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</si>
  <si>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</si>
  <si>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</si>
  <si>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</si>
  <si>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</si>
  <si>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</si>
  <si>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</si>
  <si>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</si>
  <si>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</si>
  <si>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</si>
  <si>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</si>
  <si>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</si>
  <si>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</si>
  <si>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</si>
  <si>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</si>
  <si>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</si>
  <si>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</si>
  <si>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</si>
  <si>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</si>
  <si>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</si>
  <si>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</si>
  <si>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</si>
  <si>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</si>
  <si>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</si>
  <si>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</si>
  <si>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</si>
  <si>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</si>
  <si>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</si>
  <si>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</si>
  <si>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</si>
  <si>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</si>
  <si>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</si>
  <si>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</si>
  <si>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</si>
  <si>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</si>
  <si>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</si>
  <si>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</si>
  <si>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</si>
  <si>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</si>
  <si>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</si>
  <si>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</si>
  <si>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</si>
  <si>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</si>
  <si>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</si>
  <si>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</si>
  <si>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</si>
  <si>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</si>
  <si>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</si>
  <si>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</si>
  <si>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</si>
  <si>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</si>
  <si>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</si>
  <si>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</si>
  <si>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</si>
  <si>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</si>
  <si>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</si>
  <si>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</si>
  <si>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</si>
  <si>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</si>
  <si>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</si>
  <si>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</si>
  <si>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</si>
  <si>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</si>
  <si>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</si>
  <si>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</si>
  <si>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</si>
  <si>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</si>
  <si>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</si>
  <si>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</si>
  <si>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</si>
  <si>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</si>
  <si>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</si>
  <si>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</si>
  <si>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</si>
  <si>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</si>
  <si>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</si>
  <si>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</si>
  <si>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</si>
  <si>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</si>
  <si>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</si>
  <si>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</si>
  <si>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</si>
  <si>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</si>
  <si>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</si>
  <si>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</si>
  <si>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</si>
  <si>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</si>
  <si>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</si>
  <si>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</si>
  <si>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</si>
  <si>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</si>
  <si>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</si>
  <si>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</si>
  <si>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</si>
  <si>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</si>
  <si>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</si>
  <si>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</si>
  <si>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</si>
  <si>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</si>
  <si>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</si>
  <si>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</si>
  <si>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</si>
  <si>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</si>
  <si>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</si>
  <si>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</si>
  <si>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</si>
  <si>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</si>
  <si>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</si>
  <si>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</si>
  <si>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</si>
  <si>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</si>
  <si>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</si>
  <si>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</si>
  <si>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</si>
  <si>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</si>
  <si>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</si>
  <si>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</si>
  <si>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</si>
  <si>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</si>
  <si>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</si>
  <si>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</si>
  <si>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</si>
  <si>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</si>
  <si>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</si>
  <si>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</si>
  <si>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</si>
  <si>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</si>
  <si>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</si>
  <si>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</si>
  <si>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</si>
  <si>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</si>
  <si>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</si>
  <si>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</si>
  <si>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</si>
  <si>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</si>
  <si>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</si>
  <si>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</si>
  <si>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</si>
  <si>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</si>
  <si>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</si>
  <si>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</si>
  <si>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</si>
  <si>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</si>
  <si>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</si>
  <si>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</si>
  <si>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</si>
  <si>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</si>
  <si>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</si>
  <si>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</si>
  <si>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</si>
  <si>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</si>
  <si>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</si>
  <si>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</si>
  <si>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</si>
  <si>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</si>
  <si>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</si>
  <si>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</si>
  <si>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</si>
  <si>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</si>
  <si>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</si>
  <si>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</si>
  <si>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</si>
  <si>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</si>
  <si>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</si>
  <si>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</si>
  <si>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</si>
  <si>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</si>
  <si>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</si>
  <si>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</si>
  <si>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</si>
  <si>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</si>
  <si>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</si>
  <si>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</si>
  <si>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</si>
  <si>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</si>
  <si>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</si>
  <si>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</si>
  <si>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</si>
  <si>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</si>
  <si>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</si>
  <si>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</si>
  <si>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MAYO 2020</t>
  </si>
  <si>
    <t>AL 31 DE MAYO 2020</t>
  </si>
  <si>
    <t>Al 31 de mayo 2020, ésta cuenta se desglosa como sigue:</t>
  </si>
  <si>
    <t>Las cuentas por pagar proveedores al 31 de mayo del 2020 de la SISALRIL.</t>
  </si>
  <si>
    <t>La cuenta Obligaciones por pagar al 31 de mayo 2020 de la SISALRIL, se desglosan de la siguiente manera:</t>
  </si>
  <si>
    <t>La cuenta Retenciones y Contribuciones por pagar al 31 de mayo del 2020, se desglosan de la siguiente manera:</t>
  </si>
  <si>
    <t>DEL 01 DE ENERO AL 31 DE MAYO 2020</t>
  </si>
  <si>
    <t>Mayo</t>
  </si>
  <si>
    <t>Al 31 DE MAYO 2020</t>
  </si>
  <si>
    <t>Estos recursos están formados por dos partidas, las cuales una de ella representada por un valor ascendente por RD$179,787,928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</si>
</sst>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170" fontId="1" fillId="0" borderId="0" applyFont="0" applyFill="0" applyBorder="0" applyAlignment="0" applyProtection="0"/>
    <xf numFmtId="0" fontId="38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39" fillId="22" borderId="0" applyNumberFormat="0" applyBorder="0" applyAlignment="0" applyProtection="0"/>
    <xf numFmtId="0" fontId="29" fillId="0" borderId="0"/>
    <xf numFmtId="0" fontId="29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6" fillId="0" borderId="7" applyNumberFormat="0" applyFill="0" applyAlignment="0" applyProtection="0"/>
    <xf numFmtId="0" fontId="45" fillId="0" borderId="8" applyNumberFormat="0" applyFill="0" applyAlignment="0" applyProtection="0"/>
    <xf numFmtId="167" fontId="58" fillId="0" borderId="0" applyFont="0" applyFill="0" applyBorder="0" applyAlignment="0" applyProtection="0"/>
    <xf numFmtId="0" fontId="1" fillId="0" borderId="0"/>
    <xf numFmtId="165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 applyFill="1"/>
    <xf numFmtId="165" fontId="24" fillId="0" borderId="0" xfId="35" applyFont="1" applyFill="1" applyBorder="1"/>
    <xf numFmtId="165" fontId="25" fillId="0" borderId="0" xfId="35" applyFont="1" applyFill="1"/>
    <xf numFmtId="165" fontId="26" fillId="0" borderId="0" xfId="35" applyFont="1" applyFill="1" applyBorder="1"/>
    <xf numFmtId="165" fontId="25" fillId="0" borderId="0" xfId="35" applyFont="1"/>
    <xf numFmtId="165" fontId="25" fillId="0" borderId="0" xfId="0" applyNumberFormat="1" applyFont="1" applyFill="1"/>
    <xf numFmtId="40" fontId="25" fillId="0" borderId="0" xfId="0" applyNumberFormat="1" applyFont="1"/>
    <xf numFmtId="40" fontId="25" fillId="0" borderId="0" xfId="0" applyNumberFormat="1" applyFont="1" applyFill="1"/>
    <xf numFmtId="166" fontId="25" fillId="0" borderId="0" xfId="35" applyNumberFormat="1" applyFont="1" applyFill="1" applyBorder="1" applyAlignment="1">
      <alignment horizontal="right"/>
    </xf>
    <xf numFmtId="165" fontId="25" fillId="0" borderId="0" xfId="35" applyFont="1" applyFill="1" applyBorder="1"/>
    <xf numFmtId="166" fontId="27" fillId="0" borderId="0" xfId="35" applyNumberFormat="1" applyFont="1" applyFill="1" applyBorder="1"/>
    <xf numFmtId="0" fontId="25" fillId="0" borderId="0" xfId="0" applyFont="1" applyFill="1"/>
    <xf numFmtId="165" fontId="27" fillId="0" borderId="0" xfId="35" applyFont="1" applyFill="1"/>
    <xf numFmtId="166" fontId="25" fillId="0" borderId="0" xfId="35" applyNumberFormat="1" applyFont="1" applyFill="1" applyBorder="1"/>
    <xf numFmtId="165" fontId="28" fillId="0" borderId="0" xfId="35" applyFont="1" applyFill="1" applyBorder="1"/>
    <xf numFmtId="168" fontId="2" fillId="0" borderId="0" xfId="0" applyNumberFormat="1" applyFont="1" applyFill="1" applyBorder="1"/>
    <xf numFmtId="164" fontId="25" fillId="0" borderId="0" xfId="35" applyNumberFormat="1" applyFont="1" applyFill="1" applyBorder="1"/>
    <xf numFmtId="165" fontId="26" fillId="0" borderId="0" xfId="35" applyFont="1" applyFill="1" applyBorder="1" applyAlignment="1">
      <alignment horizontal="right"/>
    </xf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6" fillId="25" borderId="0" xfId="35" applyNumberFormat="1" applyFont="1" applyFill="1" applyBorder="1"/>
    <xf numFmtId="0" fontId="47" fillId="25" borderId="0" xfId="35" applyNumberFormat="1" applyFont="1" applyFill="1" applyBorder="1"/>
    <xf numFmtId="0" fontId="48" fillId="25" borderId="0" xfId="35" applyNumberFormat="1" applyFont="1" applyFill="1" applyBorder="1"/>
    <xf numFmtId="0" fontId="48" fillId="25" borderId="0" xfId="35" applyNumberFormat="1" applyFont="1" applyFill="1" applyBorder="1" applyAlignment="1">
      <alignment horizontal="center"/>
    </xf>
    <xf numFmtId="165" fontId="48" fillId="25" borderId="0" xfId="35" applyFont="1" applyFill="1" applyBorder="1" applyAlignment="1">
      <alignment horizontal="center"/>
    </xf>
    <xf numFmtId="0" fontId="49" fillId="25" borderId="0" xfId="35" applyNumberFormat="1" applyFont="1" applyFill="1" applyBorder="1"/>
    <xf numFmtId="166" fontId="48" fillId="25" borderId="0" xfId="35" applyNumberFormat="1" applyFont="1" applyFill="1" applyBorder="1"/>
    <xf numFmtId="165" fontId="48" fillId="25" borderId="0" xfId="35" applyFont="1" applyFill="1" applyBorder="1"/>
    <xf numFmtId="164" fontId="48" fillId="25" borderId="0" xfId="35" applyNumberFormat="1" applyFont="1" applyFill="1" applyBorder="1"/>
    <xf numFmtId="165" fontId="48" fillId="0" borderId="0" xfId="35" applyFont="1" applyBorder="1"/>
    <xf numFmtId="166" fontId="19" fillId="25" borderId="0" xfId="35" applyNumberFormat="1" applyFont="1" applyFill="1" applyBorder="1"/>
    <xf numFmtId="165" fontId="48" fillId="0" borderId="0" xfId="35" applyFont="1"/>
    <xf numFmtId="165" fontId="19" fillId="25" borderId="0" xfId="35" applyFont="1" applyFill="1" applyBorder="1" applyAlignment="1">
      <alignment horizontal="center"/>
    </xf>
    <xf numFmtId="166" fontId="48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7" fillId="25" borderId="0" xfId="35" applyFont="1" applyFill="1" applyBorder="1"/>
    <xf numFmtId="168" fontId="50" fillId="0" borderId="0" xfId="0" applyNumberFormat="1" applyFont="1" applyBorder="1"/>
    <xf numFmtId="165" fontId="48" fillId="25" borderId="0" xfId="35" applyNumberFormat="1" applyFont="1" applyFill="1" applyBorder="1"/>
    <xf numFmtId="165" fontId="47" fillId="25" borderId="0" xfId="35" applyFont="1" applyFill="1"/>
    <xf numFmtId="3" fontId="48" fillId="25" borderId="0" xfId="35" applyNumberFormat="1" applyFont="1" applyFill="1" applyBorder="1"/>
    <xf numFmtId="3" fontId="48" fillId="0" borderId="0" xfId="35" applyNumberFormat="1" applyFont="1" applyFill="1" applyBorder="1"/>
    <xf numFmtId="166" fontId="48" fillId="0" borderId="0" xfId="35" applyNumberFormat="1" applyFont="1" applyFill="1" applyBorder="1"/>
    <xf numFmtId="3" fontId="19" fillId="25" borderId="0" xfId="35" applyNumberFormat="1" applyFont="1" applyFill="1" applyBorder="1"/>
    <xf numFmtId="165" fontId="48" fillId="25" borderId="27" xfId="35" applyFont="1" applyFill="1" applyBorder="1"/>
    <xf numFmtId="0" fontId="48" fillId="25" borderId="27" xfId="35" applyNumberFormat="1" applyFont="1" applyFill="1" applyBorder="1"/>
    <xf numFmtId="3" fontId="48" fillId="25" borderId="27" xfId="35" applyNumberFormat="1" applyFont="1" applyFill="1" applyBorder="1"/>
    <xf numFmtId="0" fontId="47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51" fillId="25" borderId="0" xfId="0" applyFont="1" applyFill="1" applyBorder="1"/>
    <xf numFmtId="3" fontId="51" fillId="25" borderId="0" xfId="35" applyNumberFormat="1" applyFont="1" applyFill="1" applyBorder="1" applyAlignment="1"/>
    <xf numFmtId="3" fontId="51" fillId="25" borderId="22" xfId="35" applyNumberFormat="1" applyFont="1" applyFill="1" applyBorder="1" applyAlignment="1"/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/>
    <xf numFmtId="0" fontId="54" fillId="25" borderId="0" xfId="0" applyFont="1" applyFill="1" applyBorder="1" applyAlignment="1">
      <alignment horizontal="center"/>
    </xf>
    <xf numFmtId="3" fontId="51" fillId="25" borderId="0" xfId="0" applyNumberFormat="1" applyFont="1" applyFill="1" applyBorder="1"/>
    <xf numFmtId="3" fontId="52" fillId="25" borderId="0" xfId="35" applyNumberFormat="1" applyFont="1" applyFill="1" applyBorder="1"/>
    <xf numFmtId="166" fontId="52" fillId="25" borderId="0" xfId="35" applyNumberFormat="1" applyFont="1" applyFill="1" applyBorder="1"/>
    <xf numFmtId="0" fontId="52" fillId="25" borderId="0" xfId="0" applyFont="1" applyFill="1" applyBorder="1"/>
    <xf numFmtId="166" fontId="51" fillId="25" borderId="0" xfId="35" applyNumberFormat="1" applyFont="1" applyFill="1" applyBorder="1"/>
    <xf numFmtId="0" fontId="51" fillId="0" borderId="0" xfId="0" applyFont="1" applyFill="1" applyBorder="1"/>
    <xf numFmtId="3" fontId="52" fillId="25" borderId="0" xfId="0" applyNumberFormat="1" applyFont="1" applyFill="1" applyBorder="1"/>
    <xf numFmtId="0" fontId="52" fillId="25" borderId="0" xfId="0" applyFont="1" applyFill="1" applyBorder="1" applyAlignment="1">
      <alignment horizontal="right"/>
    </xf>
    <xf numFmtId="3" fontId="52" fillId="25" borderId="0" xfId="35" applyNumberFormat="1" applyFont="1" applyFill="1" applyBorder="1" applyAlignment="1"/>
    <xf numFmtId="166" fontId="51" fillId="25" borderId="22" xfId="35" applyNumberFormat="1" applyFont="1" applyFill="1" applyBorder="1"/>
    <xf numFmtId="166" fontId="55" fillId="25" borderId="0" xfId="35" applyNumberFormat="1" applyFont="1" applyFill="1" applyBorder="1"/>
    <xf numFmtId="37" fontId="51" fillId="25" borderId="0" xfId="35" applyNumberFormat="1" applyFont="1" applyFill="1" applyBorder="1" applyAlignment="1"/>
    <xf numFmtId="3" fontId="51" fillId="25" borderId="0" xfId="35" applyNumberFormat="1" applyFont="1" applyFill="1" applyBorder="1" applyAlignment="1">
      <alignment horizontal="right"/>
    </xf>
    <xf numFmtId="3" fontId="51" fillId="25" borderId="22" xfId="35" applyNumberFormat="1" applyFont="1" applyFill="1" applyBorder="1" applyAlignment="1">
      <alignment horizontal="right"/>
    </xf>
    <xf numFmtId="165" fontId="51" fillId="25" borderId="0" xfId="35" applyFont="1" applyFill="1" applyBorder="1"/>
    <xf numFmtId="0" fontId="51" fillId="0" borderId="0" xfId="0" applyFont="1"/>
    <xf numFmtId="165" fontId="51" fillId="0" borderId="0" xfId="35" applyFont="1"/>
    <xf numFmtId="0" fontId="52" fillId="0" borderId="0" xfId="0" applyFont="1"/>
    <xf numFmtId="166" fontId="52" fillId="0" borderId="0" xfId="35" applyNumberFormat="1" applyFont="1" applyAlignment="1">
      <alignment horizontal="left"/>
    </xf>
    <xf numFmtId="40" fontId="51" fillId="0" borderId="0" xfId="0" applyNumberFormat="1" applyFont="1"/>
    <xf numFmtId="165" fontId="52" fillId="0" borderId="0" xfId="35" applyFont="1" applyAlignment="1"/>
    <xf numFmtId="168" fontId="51" fillId="0" borderId="0" xfId="0" applyNumberFormat="1" applyFont="1"/>
    <xf numFmtId="0" fontId="51" fillId="0" borderId="0" xfId="0" applyFont="1" applyAlignment="1">
      <alignment horizontal="fill"/>
    </xf>
    <xf numFmtId="168" fontId="51" fillId="0" borderId="0" xfId="0" applyNumberFormat="1" applyFont="1" applyFill="1"/>
    <xf numFmtId="168" fontId="51" fillId="25" borderId="0" xfId="0" applyNumberFormat="1" applyFont="1" applyFill="1" applyBorder="1"/>
    <xf numFmtId="0" fontId="51" fillId="0" borderId="0" xfId="0" applyFont="1" applyBorder="1"/>
    <xf numFmtId="3" fontId="3" fillId="25" borderId="0" xfId="0" applyNumberFormat="1" applyFont="1" applyFill="1" applyBorder="1"/>
    <xf numFmtId="166" fontId="52" fillId="25" borderId="27" xfId="35" applyNumberFormat="1" applyFont="1" applyFill="1" applyBorder="1"/>
    <xf numFmtId="0" fontId="6" fillId="0" borderId="0" xfId="0" applyFont="1" applyBorder="1"/>
    <xf numFmtId="165" fontId="51" fillId="0" borderId="0" xfId="35" applyFont="1" applyBorder="1"/>
    <xf numFmtId="166" fontId="51" fillId="0" borderId="0" xfId="0" applyNumberFormat="1" applyFont="1" applyBorder="1"/>
    <xf numFmtId="165" fontId="51" fillId="0" borderId="0" xfId="35" applyFont="1" applyAlignment="1"/>
    <xf numFmtId="3" fontId="10" fillId="0" borderId="43" xfId="0" applyNumberFormat="1" applyFont="1" applyBorder="1"/>
    <xf numFmtId="37" fontId="51" fillId="25" borderId="0" xfId="35" applyNumberFormat="1" applyFont="1" applyFill="1" applyBorder="1"/>
    <xf numFmtId="37" fontId="51" fillId="25" borderId="22" xfId="35" applyNumberFormat="1" applyFont="1" applyFill="1" applyBorder="1"/>
    <xf numFmtId="165" fontId="51" fillId="25" borderId="0" xfId="35" applyFont="1" applyFill="1" applyBorder="1" applyAlignment="1">
      <alignment horizontal="left"/>
    </xf>
    <xf numFmtId="165" fontId="51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51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51" fillId="25" borderId="27" xfId="35" applyNumberFormat="1" applyFont="1" applyFill="1" applyBorder="1"/>
    <xf numFmtId="0" fontId="51" fillId="25" borderId="27" xfId="0" applyFont="1" applyFill="1" applyBorder="1"/>
    <xf numFmtId="0" fontId="51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left"/>
    </xf>
    <xf numFmtId="0" fontId="52" fillId="25" borderId="22" xfId="0" applyFont="1" applyFill="1" applyBorder="1" applyAlignment="1">
      <alignment horizontal="center"/>
    </xf>
    <xf numFmtId="3" fontId="52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51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9" fontId="0" fillId="0" borderId="0" xfId="0" applyNumberFormat="1"/>
    <xf numFmtId="168" fontId="0" fillId="25" borderId="0" xfId="0" applyNumberFormat="1" applyFill="1" applyBorder="1"/>
    <xf numFmtId="165" fontId="56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51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51" fillId="26" borderId="0" xfId="35" applyNumberFormat="1" applyFont="1" applyFill="1" applyBorder="1" applyAlignment="1"/>
    <xf numFmtId="3" fontId="51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8" fontId="1" fillId="0" borderId="0" xfId="50" applyNumberFormat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52" fillId="0" borderId="0" xfId="0" applyFont="1" applyBorder="1"/>
    <xf numFmtId="165" fontId="52" fillId="0" borderId="0" xfId="35" applyFont="1" applyBorder="1"/>
    <xf numFmtId="165" fontId="52" fillId="0" borderId="0" xfId="35" applyFont="1" applyBorder="1" applyAlignment="1">
      <alignment horizontal="center"/>
    </xf>
    <xf numFmtId="165" fontId="51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52" fillId="25" borderId="49" xfId="0" applyFont="1" applyFill="1" applyBorder="1" applyAlignment="1">
      <alignment horizontal="left"/>
    </xf>
    <xf numFmtId="0" fontId="54" fillId="25" borderId="15" xfId="0" applyFont="1" applyFill="1" applyBorder="1"/>
    <xf numFmtId="0" fontId="55" fillId="25" borderId="15" xfId="0" applyFont="1" applyFill="1" applyBorder="1" applyAlignment="1"/>
    <xf numFmtId="0" fontId="55" fillId="25" borderId="15" xfId="0" applyFont="1" applyFill="1" applyBorder="1"/>
    <xf numFmtId="0" fontId="52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51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51" fillId="26" borderId="22" xfId="35" applyNumberFormat="1" applyFont="1" applyFill="1" applyBorder="1"/>
    <xf numFmtId="4" fontId="13" fillId="25" borderId="2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 macro="" textlink="">
      <xdr:nvSpPr>
        <xdr:cNvPr id="71684" name="WordArt 4"/>
        <xdr:cNvSpPr>
          <a:spLocks noChangeArrowheads="1" noChangeShapeType="1" noTextEdit="1"/>
        </xdr:cNvSpPr>
      </xdr:nvSpPr>
      <xdr:spPr bwMode="auto">
        <a:xfrm>
          <a:off x="12163425" y="1514475"/>
          <a:ext cx="2105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02"/>
  <sheetViews>
    <sheetView tabSelected="1" zoomScaleNormal="100" zoomScaleSheetLayoutView="75" workbookViewId="0">
      <selection activeCell="A3" sqref="A3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9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99"/>
      <c r="D6" s="399"/>
      <c r="E6" s="399"/>
      <c r="F6" s="399"/>
      <c r="G6" s="399"/>
      <c r="H6" s="399"/>
      <c r="I6" s="399"/>
      <c r="J6" s="400"/>
      <c r="K6" s="27"/>
    </row>
    <row r="7" spans="2:21" x14ac:dyDescent="0.2">
      <c r="B7" s="28"/>
      <c r="C7" s="399" t="s">
        <v>13</v>
      </c>
      <c r="D7" s="399"/>
      <c r="E7" s="399"/>
      <c r="F7" s="399"/>
      <c r="G7" s="399"/>
      <c r="H7" s="399"/>
      <c r="I7" s="399"/>
      <c r="J7" s="400"/>
      <c r="K7" s="27"/>
    </row>
    <row r="8" spans="2:21" x14ac:dyDescent="0.2">
      <c r="B8" s="28"/>
      <c r="C8" s="399" t="s">
        <v>280</v>
      </c>
      <c r="D8" s="399"/>
      <c r="E8" s="399"/>
      <c r="F8" s="399"/>
      <c r="G8" s="399"/>
      <c r="H8" s="399"/>
      <c r="I8" s="399"/>
      <c r="J8" s="400"/>
      <c r="K8" s="27"/>
    </row>
    <row r="9" spans="2:21" x14ac:dyDescent="0.2">
      <c r="B9" s="28"/>
      <c r="C9" s="399"/>
      <c r="D9" s="399"/>
      <c r="E9" s="399"/>
      <c r="F9" s="399"/>
      <c r="G9" s="399"/>
      <c r="H9" s="399"/>
      <c r="I9" s="399"/>
      <c r="J9" s="400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74"/>
      <c r="C11" s="75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8"/>
      <c r="C12" s="84"/>
      <c r="D12" s="82"/>
      <c r="E12" s="82"/>
      <c r="F12" s="82"/>
      <c r="G12" s="82"/>
      <c r="H12" s="82"/>
      <c r="I12" s="82"/>
      <c r="J12" s="83"/>
      <c r="K12" s="27"/>
    </row>
    <row r="13" spans="2:21" ht="15" x14ac:dyDescent="0.2">
      <c r="B13" s="78"/>
      <c r="C13" s="236" t="s">
        <v>116</v>
      </c>
      <c r="D13" s="209" t="s">
        <v>244</v>
      </c>
      <c r="E13" s="209"/>
      <c r="F13" s="209"/>
      <c r="G13" s="210"/>
      <c r="H13" s="210"/>
      <c r="I13" s="210"/>
      <c r="J13" s="83"/>
      <c r="K13" s="27"/>
      <c r="M13" s="401"/>
      <c r="N13" s="401"/>
      <c r="O13" s="401"/>
      <c r="P13" s="401"/>
      <c r="Q13" s="401"/>
      <c r="R13" s="401"/>
      <c r="S13" s="401"/>
      <c r="T13" s="401"/>
      <c r="U13" s="401"/>
    </row>
    <row r="14" spans="2:21" ht="15" x14ac:dyDescent="0.2">
      <c r="B14" s="78"/>
      <c r="C14" s="211"/>
      <c r="D14" s="210"/>
      <c r="E14" s="210"/>
      <c r="F14" s="210"/>
      <c r="G14" s="210"/>
      <c r="H14" s="210"/>
      <c r="I14" s="210"/>
      <c r="J14" s="83"/>
      <c r="K14" s="27"/>
    </row>
    <row r="15" spans="2:21" ht="15" x14ac:dyDescent="0.2">
      <c r="B15" s="78"/>
      <c r="C15" s="211"/>
      <c r="D15" s="210" t="s">
        <v>232</v>
      </c>
      <c r="E15" s="210"/>
      <c r="F15" s="210"/>
      <c r="G15" s="210"/>
      <c r="H15" s="210"/>
      <c r="I15" s="210"/>
      <c r="J15" s="83"/>
      <c r="K15" s="27"/>
    </row>
    <row r="16" spans="2:21" ht="15" x14ac:dyDescent="0.2">
      <c r="B16" s="78"/>
      <c r="C16" s="211"/>
      <c r="D16" s="210" t="s">
        <v>231</v>
      </c>
      <c r="E16" s="210"/>
      <c r="F16" s="210"/>
      <c r="G16" s="210"/>
      <c r="H16" s="210"/>
      <c r="I16" s="210"/>
      <c r="J16" s="83"/>
      <c r="K16" s="27"/>
    </row>
    <row r="17" spans="2:12" ht="15" x14ac:dyDescent="0.2">
      <c r="B17" s="78"/>
      <c r="C17" s="211"/>
      <c r="D17" s="210" t="s">
        <v>233</v>
      </c>
      <c r="E17" s="210"/>
      <c r="F17" s="210"/>
      <c r="G17" s="210"/>
      <c r="H17" s="210"/>
      <c r="I17" s="210"/>
      <c r="J17" s="83"/>
      <c r="K17" s="27"/>
    </row>
    <row r="18" spans="2:12" ht="15" x14ac:dyDescent="0.2">
      <c r="B18" s="78"/>
      <c r="C18" s="211"/>
      <c r="D18" s="210" t="s">
        <v>234</v>
      </c>
      <c r="E18" s="210"/>
      <c r="F18" s="210"/>
      <c r="G18" s="210"/>
      <c r="H18" s="207"/>
      <c r="I18" s="210"/>
      <c r="J18" s="83"/>
      <c r="K18" s="27"/>
    </row>
    <row r="19" spans="2:12" ht="15" x14ac:dyDescent="0.2">
      <c r="B19" s="78"/>
      <c r="C19" s="211"/>
      <c r="D19" s="210"/>
      <c r="E19" s="210"/>
      <c r="F19" s="210"/>
      <c r="G19" s="210"/>
      <c r="H19" s="207"/>
      <c r="I19" s="210"/>
      <c r="J19" s="83"/>
      <c r="K19" s="27"/>
    </row>
    <row r="20" spans="2:12" ht="15" x14ac:dyDescent="0.2">
      <c r="B20" s="78"/>
      <c r="C20" s="212"/>
      <c r="D20" s="210" t="s">
        <v>237</v>
      </c>
      <c r="E20" s="213"/>
      <c r="F20" s="210"/>
      <c r="G20" s="210"/>
      <c r="H20" s="214"/>
      <c r="I20" s="210"/>
      <c r="J20" s="83"/>
      <c r="K20" s="27"/>
      <c r="L20" s="35"/>
    </row>
    <row r="21" spans="2:12" ht="15" x14ac:dyDescent="0.2">
      <c r="B21" s="78"/>
      <c r="C21" s="212"/>
      <c r="D21" s="210" t="s">
        <v>238</v>
      </c>
      <c r="E21" s="213"/>
      <c r="F21" s="210"/>
      <c r="G21" s="214"/>
      <c r="H21" s="214"/>
      <c r="I21" s="210"/>
      <c r="J21" s="83"/>
      <c r="K21" s="27"/>
      <c r="L21" s="35"/>
    </row>
    <row r="22" spans="2:12" ht="15" x14ac:dyDescent="0.2">
      <c r="B22" s="78"/>
      <c r="C22" s="212"/>
      <c r="D22" s="210" t="s">
        <v>239</v>
      </c>
      <c r="E22" s="210"/>
      <c r="F22" s="210"/>
      <c r="G22" s="214"/>
      <c r="H22" s="214"/>
      <c r="I22" s="210"/>
      <c r="J22" s="83"/>
      <c r="K22" s="27"/>
      <c r="L22" s="6"/>
    </row>
    <row r="23" spans="2:12" ht="15" x14ac:dyDescent="0.2">
      <c r="B23" s="78"/>
      <c r="C23" s="212"/>
      <c r="D23" s="210"/>
      <c r="E23" s="210"/>
      <c r="F23" s="210"/>
      <c r="G23" s="214"/>
      <c r="H23" s="214"/>
      <c r="I23" s="210"/>
      <c r="J23" s="83"/>
      <c r="K23" s="27"/>
      <c r="L23" s="6"/>
    </row>
    <row r="24" spans="2:12" ht="15" x14ac:dyDescent="0.2">
      <c r="B24" s="78"/>
      <c r="C24" s="212"/>
      <c r="D24" s="210"/>
      <c r="E24" s="210"/>
      <c r="F24" s="210"/>
      <c r="G24" s="214"/>
      <c r="H24" s="214"/>
      <c r="I24" s="210"/>
      <c r="J24" s="83"/>
      <c r="K24" s="27"/>
      <c r="L24" s="6"/>
    </row>
    <row r="25" spans="2:12" ht="15" x14ac:dyDescent="0.2">
      <c r="B25" s="78"/>
      <c r="C25" s="236" t="s">
        <v>49</v>
      </c>
      <c r="D25" s="209" t="s">
        <v>225</v>
      </c>
      <c r="E25" s="210"/>
      <c r="F25" s="210"/>
      <c r="G25" s="214"/>
      <c r="H25" s="214"/>
      <c r="I25" s="210"/>
      <c r="J25" s="83"/>
      <c r="K25" s="27"/>
      <c r="L25" s="6"/>
    </row>
    <row r="26" spans="2:12" ht="15" x14ac:dyDescent="0.2">
      <c r="B26" s="78"/>
      <c r="C26" s="212"/>
      <c r="D26" s="210"/>
      <c r="E26" s="210"/>
      <c r="F26" s="210"/>
      <c r="G26" s="214"/>
      <c r="H26" s="214"/>
      <c r="I26" s="210"/>
      <c r="J26" s="83"/>
      <c r="K26" s="27"/>
      <c r="L26" s="6"/>
    </row>
    <row r="27" spans="2:12" ht="15" x14ac:dyDescent="0.2">
      <c r="B27" s="78"/>
      <c r="C27" s="212"/>
      <c r="D27" s="210" t="s">
        <v>245</v>
      </c>
      <c r="E27" s="210"/>
      <c r="F27" s="210"/>
      <c r="G27" s="214"/>
      <c r="H27" s="214"/>
      <c r="I27" s="210"/>
      <c r="J27" s="83"/>
      <c r="K27" s="27"/>
      <c r="L27" s="6"/>
    </row>
    <row r="28" spans="2:12" ht="15" x14ac:dyDescent="0.2">
      <c r="B28" s="78"/>
      <c r="C28" s="212"/>
      <c r="D28" s="210"/>
      <c r="E28" s="210"/>
      <c r="F28" s="210"/>
      <c r="G28" s="214"/>
      <c r="H28" s="214"/>
      <c r="I28" s="210"/>
      <c r="J28" s="83"/>
      <c r="K28" s="27"/>
      <c r="L28" s="6"/>
    </row>
    <row r="29" spans="2:12" ht="15" x14ac:dyDescent="0.2">
      <c r="B29" s="78"/>
      <c r="C29" s="236" t="s">
        <v>50</v>
      </c>
      <c r="D29" s="209" t="s">
        <v>14</v>
      </c>
      <c r="E29" s="210"/>
      <c r="F29" s="210"/>
      <c r="G29" s="214"/>
      <c r="H29" s="214"/>
      <c r="I29" s="210"/>
      <c r="J29" s="83"/>
      <c r="K29" s="27"/>
      <c r="L29" s="6"/>
    </row>
    <row r="30" spans="2:12" ht="15" x14ac:dyDescent="0.2">
      <c r="B30" s="78"/>
      <c r="C30" s="236"/>
      <c r="D30" s="208"/>
      <c r="E30" s="210"/>
      <c r="F30" s="210"/>
      <c r="G30" s="214"/>
      <c r="H30" s="214"/>
      <c r="I30" s="210"/>
      <c r="J30" s="83"/>
      <c r="K30" s="27"/>
      <c r="L30" s="6"/>
    </row>
    <row r="31" spans="2:12" ht="15" x14ac:dyDescent="0.2">
      <c r="B31" s="78"/>
      <c r="C31" s="236"/>
      <c r="D31" s="210" t="s">
        <v>260</v>
      </c>
      <c r="E31" s="210"/>
      <c r="F31" s="210"/>
      <c r="G31" s="214"/>
      <c r="H31" s="214"/>
      <c r="I31" s="210"/>
      <c r="J31" s="83"/>
      <c r="K31" s="27"/>
      <c r="L31" s="6"/>
    </row>
    <row r="32" spans="2:12" ht="15" x14ac:dyDescent="0.2">
      <c r="B32" s="78"/>
      <c r="C32" s="212"/>
      <c r="D32" s="210"/>
      <c r="E32" s="210"/>
      <c r="F32" s="210"/>
      <c r="G32" s="214"/>
      <c r="H32" s="214"/>
      <c r="I32" s="210"/>
      <c r="J32" s="83"/>
      <c r="K32" s="27"/>
      <c r="L32" s="6"/>
    </row>
    <row r="33" spans="2:14" ht="15" x14ac:dyDescent="0.2">
      <c r="B33" s="78"/>
      <c r="C33" s="236" t="s">
        <v>15</v>
      </c>
      <c r="D33" s="209" t="s">
        <v>48</v>
      </c>
      <c r="E33" s="215"/>
      <c r="F33" s="210"/>
      <c r="G33" s="214"/>
      <c r="H33" s="214"/>
      <c r="I33" s="210"/>
      <c r="J33" s="83"/>
      <c r="K33" s="27"/>
      <c r="L33" s="6"/>
    </row>
    <row r="34" spans="2:14" ht="15" x14ac:dyDescent="0.2">
      <c r="B34" s="78"/>
      <c r="C34" s="212"/>
      <c r="D34" s="215"/>
      <c r="E34" s="215"/>
      <c r="F34" s="215"/>
      <c r="G34" s="215"/>
      <c r="H34" s="214"/>
      <c r="I34" s="210"/>
      <c r="J34" s="83"/>
      <c r="K34" s="27"/>
      <c r="L34" s="6"/>
    </row>
    <row r="35" spans="2:14" ht="15" x14ac:dyDescent="0.2">
      <c r="B35" s="78"/>
      <c r="C35" s="212"/>
      <c r="D35" s="213"/>
      <c r="E35" s="213"/>
      <c r="F35" s="214"/>
      <c r="G35" s="215"/>
      <c r="H35" s="214"/>
      <c r="I35" s="210"/>
      <c r="J35" s="83"/>
      <c r="K35" s="27"/>
      <c r="L35" s="6"/>
    </row>
    <row r="36" spans="2:14" ht="15" x14ac:dyDescent="0.2">
      <c r="B36" s="78"/>
      <c r="C36" s="236" t="s">
        <v>16</v>
      </c>
      <c r="D36" s="209" t="s">
        <v>51</v>
      </c>
      <c r="E36" s="210"/>
      <c r="F36" s="210"/>
      <c r="G36" s="216"/>
      <c r="H36" s="215"/>
      <c r="I36" s="215"/>
      <c r="J36" s="83"/>
      <c r="K36" s="27"/>
    </row>
    <row r="37" spans="2:14" ht="15" x14ac:dyDescent="0.2">
      <c r="B37" s="78"/>
      <c r="C37" s="212"/>
      <c r="D37" s="210"/>
      <c r="E37" s="210"/>
      <c r="F37" s="215"/>
      <c r="G37" s="214"/>
      <c r="H37" s="215"/>
      <c r="I37" s="215"/>
      <c r="J37" s="83"/>
      <c r="K37" s="27"/>
    </row>
    <row r="38" spans="2:14" ht="15" x14ac:dyDescent="0.2">
      <c r="B38" s="78"/>
      <c r="C38" s="212"/>
      <c r="D38" s="210" t="s">
        <v>246</v>
      </c>
      <c r="E38" s="215"/>
      <c r="F38" s="215"/>
      <c r="G38" s="214"/>
      <c r="H38" s="214"/>
      <c r="I38" s="210"/>
      <c r="J38" s="83"/>
      <c r="K38" s="27"/>
    </row>
    <row r="39" spans="2:14" ht="15" x14ac:dyDescent="0.2">
      <c r="B39" s="78"/>
      <c r="C39" s="212"/>
      <c r="D39" s="210"/>
      <c r="E39" s="210"/>
      <c r="F39" s="215"/>
      <c r="G39" s="214"/>
      <c r="H39" s="214"/>
      <c r="I39" s="210"/>
      <c r="J39" s="83"/>
      <c r="K39" s="27"/>
      <c r="N39" s="156"/>
    </row>
    <row r="40" spans="2:14" ht="15" x14ac:dyDescent="0.2">
      <c r="B40" s="78"/>
      <c r="C40" s="210"/>
      <c r="D40" s="210" t="s">
        <v>52</v>
      </c>
      <c r="E40" s="215"/>
      <c r="F40" s="215"/>
      <c r="G40" s="215"/>
      <c r="H40" s="215"/>
      <c r="I40" s="214"/>
      <c r="J40" s="83"/>
      <c r="K40" s="27"/>
    </row>
    <row r="41" spans="2:14" ht="15" x14ac:dyDescent="0.2">
      <c r="B41" s="78"/>
      <c r="C41" s="212"/>
      <c r="D41" s="210"/>
      <c r="E41" s="210"/>
      <c r="F41" s="210"/>
      <c r="G41" s="214"/>
      <c r="H41" s="214"/>
      <c r="I41" s="214"/>
      <c r="J41" s="83"/>
      <c r="K41" s="27"/>
    </row>
    <row r="42" spans="2:14" ht="15" x14ac:dyDescent="0.2">
      <c r="B42" s="78"/>
      <c r="C42" s="212"/>
      <c r="D42" s="210" t="s">
        <v>226</v>
      </c>
      <c r="E42" s="210"/>
      <c r="F42" s="210"/>
      <c r="G42" s="214"/>
      <c r="H42" s="215"/>
      <c r="I42" s="214"/>
      <c r="J42" s="83"/>
      <c r="K42" s="27"/>
    </row>
    <row r="43" spans="2:14" ht="15" x14ac:dyDescent="0.2">
      <c r="B43" s="78"/>
      <c r="C43" s="212"/>
      <c r="D43" s="210" t="s">
        <v>261</v>
      </c>
      <c r="E43" s="210"/>
      <c r="F43" s="210"/>
      <c r="G43" s="214"/>
      <c r="H43" s="214"/>
      <c r="I43" s="214"/>
      <c r="J43" s="83"/>
      <c r="K43" s="27"/>
    </row>
    <row r="44" spans="2:14" ht="15" x14ac:dyDescent="0.2">
      <c r="B44" s="78"/>
      <c r="C44" s="212"/>
      <c r="D44" s="210"/>
      <c r="E44" s="217"/>
      <c r="F44" s="210"/>
      <c r="G44" s="214"/>
      <c r="H44" s="214"/>
      <c r="I44" s="214"/>
      <c r="J44" s="83"/>
      <c r="K44" s="27"/>
      <c r="L44" s="12">
        <f>+H52+H46</f>
        <v>0</v>
      </c>
    </row>
    <row r="45" spans="2:14" ht="15" x14ac:dyDescent="0.2">
      <c r="B45" s="78"/>
      <c r="C45" s="212"/>
      <c r="D45" s="210" t="s">
        <v>228</v>
      </c>
      <c r="E45" s="215"/>
      <c r="F45" s="210"/>
      <c r="G45" s="214"/>
      <c r="H45" s="214"/>
      <c r="I45" s="214"/>
      <c r="J45" s="83"/>
      <c r="K45" s="27"/>
    </row>
    <row r="46" spans="2:14" ht="15" x14ac:dyDescent="0.2">
      <c r="B46" s="78"/>
      <c r="C46" s="212"/>
      <c r="D46" s="210" t="s">
        <v>247</v>
      </c>
      <c r="E46" s="215"/>
      <c r="F46" s="210"/>
      <c r="G46" s="214"/>
      <c r="H46" s="214"/>
      <c r="I46" s="214"/>
      <c r="J46" s="83"/>
      <c r="K46" s="27"/>
    </row>
    <row r="47" spans="2:14" ht="15" x14ac:dyDescent="0.2">
      <c r="B47" s="78"/>
      <c r="C47" s="212"/>
      <c r="D47" s="217"/>
      <c r="E47" s="215"/>
      <c r="F47" s="210"/>
      <c r="G47" s="214"/>
      <c r="H47" s="214"/>
      <c r="I47" s="214"/>
      <c r="J47" s="83"/>
      <c r="K47" s="27"/>
      <c r="L47" s="12">
        <f>+H54-L44</f>
        <v>0</v>
      </c>
    </row>
    <row r="48" spans="2:14" ht="15" x14ac:dyDescent="0.2">
      <c r="B48" s="78"/>
      <c r="C48" s="212"/>
      <c r="D48" s="215" t="s">
        <v>229</v>
      </c>
      <c r="E48" s="215"/>
      <c r="F48" s="215"/>
      <c r="G48" s="214"/>
      <c r="H48" s="214"/>
      <c r="I48" s="215"/>
      <c r="J48" s="83"/>
      <c r="K48" s="27"/>
      <c r="L48" s="12">
        <f>+L47-H39</f>
        <v>0</v>
      </c>
    </row>
    <row r="49" spans="2:13" ht="15" x14ac:dyDescent="0.2">
      <c r="B49" s="78"/>
      <c r="C49" s="212"/>
      <c r="D49" s="210" t="s">
        <v>230</v>
      </c>
      <c r="E49" s="213"/>
      <c r="F49" s="215"/>
      <c r="G49" s="214"/>
      <c r="H49" s="214"/>
      <c r="I49" s="214"/>
      <c r="J49" s="83"/>
      <c r="K49" s="27"/>
      <c r="L49" s="12">
        <f>+H33+H39</f>
        <v>0</v>
      </c>
    </row>
    <row r="50" spans="2:13" ht="15" x14ac:dyDescent="0.2">
      <c r="B50" s="78"/>
      <c r="C50" s="212"/>
      <c r="D50" s="215" t="s">
        <v>248</v>
      </c>
      <c r="E50" s="215"/>
      <c r="F50" s="215"/>
      <c r="G50" s="214"/>
      <c r="H50" s="214"/>
      <c r="I50" s="214"/>
      <c r="J50" s="83"/>
      <c r="K50" s="27"/>
      <c r="L50" s="5"/>
    </row>
    <row r="51" spans="2:13" ht="15" x14ac:dyDescent="0.2">
      <c r="B51" s="78"/>
      <c r="C51" s="212"/>
      <c r="D51" s="210" t="s">
        <v>53</v>
      </c>
      <c r="E51" s="215"/>
      <c r="F51" s="215"/>
      <c r="G51" s="214"/>
      <c r="H51" s="214"/>
      <c r="I51" s="215"/>
      <c r="J51" s="83"/>
      <c r="K51" s="27"/>
    </row>
    <row r="52" spans="2:13" ht="15" x14ac:dyDescent="0.2">
      <c r="B52" s="78"/>
      <c r="C52" s="212"/>
      <c r="D52" s="215"/>
      <c r="E52" s="215"/>
      <c r="F52" s="215"/>
      <c r="G52" s="214"/>
      <c r="H52" s="214"/>
      <c r="I52" s="215"/>
      <c r="J52" s="83"/>
      <c r="K52" s="27"/>
      <c r="L52" s="36"/>
    </row>
    <row r="53" spans="2:13" ht="15" x14ac:dyDescent="0.2">
      <c r="B53" s="78"/>
      <c r="C53" s="212"/>
      <c r="D53" s="217"/>
      <c r="E53" s="215"/>
      <c r="F53" s="215"/>
      <c r="G53" s="214"/>
      <c r="H53" s="214"/>
      <c r="I53" s="215"/>
      <c r="J53" s="83"/>
      <c r="K53" s="27"/>
    </row>
    <row r="54" spans="2:13" ht="15" x14ac:dyDescent="0.2">
      <c r="B54" s="78"/>
      <c r="C54" s="236" t="s">
        <v>17</v>
      </c>
      <c r="D54" s="209" t="s">
        <v>54</v>
      </c>
      <c r="E54" s="210"/>
      <c r="F54" s="210"/>
      <c r="G54" s="210"/>
      <c r="H54" s="218"/>
      <c r="I54" s="215"/>
      <c r="J54" s="83"/>
      <c r="K54" s="27"/>
    </row>
    <row r="55" spans="2:13" ht="15" x14ac:dyDescent="0.2">
      <c r="B55" s="78"/>
      <c r="C55" s="236"/>
      <c r="D55" s="209"/>
      <c r="E55" s="210"/>
      <c r="F55" s="210"/>
      <c r="G55" s="210"/>
      <c r="H55" s="218"/>
      <c r="I55" s="215"/>
      <c r="J55" s="83"/>
      <c r="K55" s="27"/>
    </row>
    <row r="56" spans="2:13" ht="15" x14ac:dyDescent="0.2">
      <c r="B56" s="78"/>
      <c r="C56" s="219"/>
      <c r="D56" s="210" t="s">
        <v>235</v>
      </c>
      <c r="E56" s="208"/>
      <c r="F56" s="210"/>
      <c r="G56" s="210"/>
      <c r="H56" s="218"/>
      <c r="I56" s="215"/>
      <c r="J56" s="83"/>
      <c r="K56" s="27"/>
      <c r="M56" s="5"/>
    </row>
    <row r="57" spans="2:13" ht="13.5" customHeight="1" x14ac:dyDescent="0.2">
      <c r="B57" s="78"/>
      <c r="C57" s="236"/>
      <c r="D57" s="210" t="s">
        <v>236</v>
      </c>
      <c r="E57" s="208"/>
      <c r="F57" s="210"/>
      <c r="G57" s="214"/>
      <c r="H57" s="220"/>
      <c r="I57" s="215"/>
      <c r="J57" s="83"/>
      <c r="K57" s="27"/>
      <c r="L57" s="12">
        <f>2900464.28-2797400</f>
        <v>103064.2799999998</v>
      </c>
      <c r="M57" s="5"/>
    </row>
    <row r="58" spans="2:13" ht="15" x14ac:dyDescent="0.2">
      <c r="B58" s="78"/>
      <c r="C58" s="236"/>
      <c r="D58" s="210"/>
      <c r="E58" s="210"/>
      <c r="F58" s="210"/>
      <c r="G58" s="214"/>
      <c r="H58" s="214"/>
      <c r="I58" s="215"/>
      <c r="J58" s="83"/>
      <c r="K58" s="27"/>
    </row>
    <row r="59" spans="2:13" ht="15" x14ac:dyDescent="0.2">
      <c r="B59" s="78"/>
      <c r="C59" s="236" t="s">
        <v>18</v>
      </c>
      <c r="D59" s="209" t="s">
        <v>227</v>
      </c>
      <c r="E59" s="210"/>
      <c r="F59" s="210"/>
      <c r="G59" s="214"/>
      <c r="H59" s="218"/>
      <c r="I59" s="214"/>
      <c r="J59" s="83"/>
      <c r="K59" s="27"/>
      <c r="M59" s="5"/>
    </row>
    <row r="60" spans="2:13" ht="15" x14ac:dyDescent="0.2">
      <c r="B60" s="78"/>
      <c r="C60" s="236"/>
      <c r="D60" s="209"/>
      <c r="E60" s="210"/>
      <c r="F60" s="210"/>
      <c r="G60" s="214"/>
      <c r="H60" s="218"/>
      <c r="I60" s="214"/>
      <c r="J60" s="83"/>
      <c r="K60" s="27"/>
      <c r="M60" s="5"/>
    </row>
    <row r="61" spans="2:13" ht="14.25" customHeight="1" x14ac:dyDescent="0.2">
      <c r="B61" s="78"/>
      <c r="C61" s="236"/>
      <c r="D61" s="210" t="s">
        <v>257</v>
      </c>
      <c r="E61" s="208"/>
      <c r="F61" s="210"/>
      <c r="G61" s="210"/>
      <c r="H61" s="218"/>
      <c r="I61" s="210"/>
      <c r="J61" s="83"/>
      <c r="K61" s="27"/>
    </row>
    <row r="62" spans="2:13" ht="13.5" customHeight="1" x14ac:dyDescent="0.2">
      <c r="B62" s="78"/>
      <c r="C62" s="211"/>
      <c r="D62" s="210" t="s">
        <v>258</v>
      </c>
      <c r="E62" s="210"/>
      <c r="F62" s="210"/>
      <c r="G62" s="210"/>
      <c r="H62" s="218"/>
      <c r="I62" s="214"/>
      <c r="J62" s="83"/>
      <c r="K62" s="27"/>
    </row>
    <row r="63" spans="2:13" ht="15" hidden="1" x14ac:dyDescent="0.2">
      <c r="B63" s="78"/>
      <c r="C63" s="211"/>
      <c r="D63" s="210"/>
      <c r="E63" s="210"/>
      <c r="F63" s="210"/>
      <c r="G63" s="210"/>
      <c r="H63" s="221"/>
      <c r="I63" s="210"/>
      <c r="J63" s="83"/>
      <c r="K63" s="27"/>
    </row>
    <row r="64" spans="2:13" ht="15" x14ac:dyDescent="0.2">
      <c r="B64" s="78"/>
      <c r="C64" s="211"/>
      <c r="D64" s="210" t="s">
        <v>259</v>
      </c>
      <c r="E64" s="210"/>
      <c r="F64" s="210"/>
      <c r="G64" s="210"/>
      <c r="H64" s="221"/>
      <c r="I64" s="210"/>
      <c r="J64" s="83"/>
      <c r="K64" s="27"/>
    </row>
    <row r="65" spans="1:14" ht="15" hidden="1" x14ac:dyDescent="0.2">
      <c r="B65" s="78"/>
      <c r="C65" s="211"/>
      <c r="D65" s="210"/>
      <c r="E65" s="210"/>
      <c r="F65" s="210"/>
      <c r="G65" s="210"/>
      <c r="H65" s="221"/>
      <c r="I65" s="210"/>
      <c r="J65" s="83"/>
      <c r="K65" s="27"/>
      <c r="L65" s="12">
        <v>1577007.7</v>
      </c>
    </row>
    <row r="66" spans="1:14" ht="15" x14ac:dyDescent="0.2">
      <c r="B66" s="78"/>
      <c r="C66" s="211"/>
      <c r="D66" s="210"/>
      <c r="E66" s="210"/>
      <c r="F66" s="210"/>
      <c r="G66" s="210"/>
      <c r="H66" s="218"/>
      <c r="I66" s="210"/>
      <c r="J66" s="83"/>
      <c r="K66" s="27"/>
    </row>
    <row r="67" spans="1:14" ht="17.25" customHeight="1" x14ac:dyDescent="0.2">
      <c r="B67" s="78"/>
      <c r="C67" s="236"/>
      <c r="D67" s="210" t="s">
        <v>243</v>
      </c>
      <c r="E67" s="208"/>
      <c r="F67" s="215"/>
      <c r="G67" s="222"/>
      <c r="H67" s="223"/>
      <c r="I67" s="224"/>
      <c r="J67" s="83"/>
      <c r="K67" s="27"/>
      <c r="N67" s="5"/>
    </row>
    <row r="68" spans="1:14" ht="13.5" customHeight="1" x14ac:dyDescent="0.2">
      <c r="B68" s="78"/>
      <c r="C68" s="236"/>
      <c r="D68" s="210" t="s">
        <v>240</v>
      </c>
      <c r="E68" s="208"/>
      <c r="F68" s="215"/>
      <c r="G68" s="222"/>
      <c r="H68" s="223"/>
      <c r="I68" s="224"/>
      <c r="J68" s="83"/>
      <c r="K68" s="27"/>
      <c r="N68" s="5"/>
    </row>
    <row r="69" spans="1:14" ht="15" x14ac:dyDescent="0.2">
      <c r="B69" s="78"/>
      <c r="C69" s="211"/>
      <c r="D69" s="210" t="s">
        <v>249</v>
      </c>
      <c r="E69" s="208"/>
      <c r="F69" s="225"/>
      <c r="G69" s="214"/>
      <c r="H69" s="226"/>
      <c r="I69" s="210"/>
      <c r="J69" s="83"/>
      <c r="K69" s="27"/>
      <c r="L69" s="34"/>
    </row>
    <row r="70" spans="1:14" ht="15" x14ac:dyDescent="0.2">
      <c r="B70" s="78"/>
      <c r="C70" s="211"/>
      <c r="D70" s="210"/>
      <c r="E70" s="210"/>
      <c r="F70" s="214"/>
      <c r="G70" s="210"/>
      <c r="H70" s="215"/>
      <c r="I70" s="227"/>
      <c r="J70" s="83"/>
      <c r="K70" s="27"/>
      <c r="L70" s="34"/>
    </row>
    <row r="71" spans="1:14" ht="17.25" customHeight="1" x14ac:dyDescent="0.2">
      <c r="B71" s="78"/>
      <c r="C71" s="236" t="s">
        <v>19</v>
      </c>
      <c r="D71" s="228" t="s">
        <v>55</v>
      </c>
      <c r="E71" s="210"/>
      <c r="F71" s="215"/>
      <c r="G71" s="214"/>
      <c r="H71" s="229"/>
      <c r="I71" s="229"/>
      <c r="J71" s="83"/>
      <c r="K71" s="27"/>
    </row>
    <row r="72" spans="1:14" ht="14.25" customHeight="1" x14ac:dyDescent="0.2">
      <c r="A72" s="6"/>
      <c r="B72" s="78"/>
      <c r="C72" s="210"/>
      <c r="D72" s="219"/>
      <c r="E72" s="210"/>
      <c r="F72" s="215"/>
      <c r="G72" s="214"/>
      <c r="H72" s="229"/>
      <c r="I72" s="229"/>
      <c r="J72" s="83"/>
      <c r="K72" s="27"/>
    </row>
    <row r="73" spans="1:14" ht="15" x14ac:dyDescent="0.2">
      <c r="B73" s="78"/>
      <c r="C73" s="210"/>
      <c r="D73" s="210" t="s">
        <v>264</v>
      </c>
      <c r="E73" s="210"/>
      <c r="F73" s="226"/>
      <c r="G73" s="214"/>
      <c r="H73" s="229"/>
      <c r="I73" s="229"/>
      <c r="J73" s="83"/>
      <c r="K73" s="27"/>
    </row>
    <row r="74" spans="1:14" ht="15.75" customHeight="1" x14ac:dyDescent="0.2">
      <c r="A74" s="6"/>
      <c r="B74" s="78"/>
      <c r="C74" s="210"/>
      <c r="D74" s="210" t="s">
        <v>265</v>
      </c>
      <c r="E74" s="210"/>
      <c r="F74" s="215"/>
      <c r="G74" s="214"/>
      <c r="H74" s="230"/>
      <c r="I74" s="229"/>
      <c r="J74" s="83"/>
      <c r="K74" s="27"/>
    </row>
    <row r="75" spans="1:14" ht="15" x14ac:dyDescent="0.2">
      <c r="A75" s="6"/>
      <c r="B75" s="78"/>
      <c r="C75" s="210"/>
      <c r="D75" s="210"/>
      <c r="E75" s="210"/>
      <c r="F75" s="215"/>
      <c r="G75" s="214"/>
      <c r="H75" s="229"/>
      <c r="I75" s="229"/>
      <c r="J75" s="83"/>
      <c r="K75" s="27"/>
    </row>
    <row r="76" spans="1:14" ht="15" hidden="1" x14ac:dyDescent="0.2">
      <c r="B76" s="78"/>
      <c r="C76" s="210"/>
      <c r="D76" s="210"/>
      <c r="E76" s="210"/>
      <c r="F76" s="215"/>
      <c r="G76" s="214"/>
      <c r="H76" s="229"/>
      <c r="I76" s="229"/>
      <c r="J76" s="83"/>
      <c r="K76" s="27"/>
    </row>
    <row r="77" spans="1:14" ht="15" x14ac:dyDescent="0.2">
      <c r="B77" s="78"/>
      <c r="C77" s="210"/>
      <c r="D77" s="210" t="s">
        <v>241</v>
      </c>
      <c r="E77" s="210"/>
      <c r="F77" s="215"/>
      <c r="G77" s="231"/>
      <c r="H77" s="229"/>
      <c r="I77" s="229"/>
      <c r="J77" s="83"/>
      <c r="K77" s="27"/>
    </row>
    <row r="78" spans="1:14" ht="15" x14ac:dyDescent="0.2">
      <c r="B78" s="78"/>
      <c r="C78" s="210"/>
      <c r="D78" s="210" t="s">
        <v>266</v>
      </c>
      <c r="E78" s="210"/>
      <c r="F78" s="215"/>
      <c r="G78" s="214"/>
      <c r="H78" s="229"/>
      <c r="I78" s="229"/>
      <c r="J78" s="83"/>
      <c r="K78" s="27"/>
    </row>
    <row r="79" spans="1:14" ht="15" x14ac:dyDescent="0.2">
      <c r="B79" s="78"/>
      <c r="C79" s="210"/>
      <c r="D79" s="210" t="s">
        <v>267</v>
      </c>
      <c r="E79" s="210"/>
      <c r="F79" s="215"/>
      <c r="G79" s="214"/>
      <c r="H79" s="229"/>
      <c r="I79" s="229"/>
      <c r="J79" s="83"/>
      <c r="K79" s="27"/>
    </row>
    <row r="80" spans="1:14" ht="15" x14ac:dyDescent="0.2">
      <c r="B80" s="78"/>
      <c r="C80" s="215"/>
      <c r="D80" s="215"/>
      <c r="E80" s="210"/>
      <c r="F80" s="215"/>
      <c r="G80" s="232"/>
      <c r="H80" s="232"/>
      <c r="I80" s="232"/>
      <c r="J80" s="83"/>
      <c r="K80" s="27"/>
    </row>
    <row r="81" spans="2:13" ht="15" x14ac:dyDescent="0.2">
      <c r="B81" s="78"/>
      <c r="C81" s="215"/>
      <c r="D81" s="215" t="s">
        <v>250</v>
      </c>
      <c r="E81" s="210"/>
      <c r="F81" s="210"/>
      <c r="G81" s="229"/>
      <c r="H81" s="229"/>
      <c r="I81" s="229"/>
      <c r="J81" s="83"/>
      <c r="K81" s="27"/>
    </row>
    <row r="82" spans="2:13" ht="15" x14ac:dyDescent="0.2">
      <c r="B82" s="78"/>
      <c r="C82" s="215"/>
      <c r="D82" s="215" t="s">
        <v>242</v>
      </c>
      <c r="E82" s="210"/>
      <c r="F82" s="210"/>
      <c r="G82" s="229"/>
      <c r="H82" s="229"/>
      <c r="I82" s="229"/>
      <c r="J82" s="83"/>
      <c r="K82" s="27"/>
    </row>
    <row r="83" spans="2:13" ht="15" x14ac:dyDescent="0.2">
      <c r="B83" s="78"/>
      <c r="C83" s="215"/>
      <c r="D83" s="215"/>
      <c r="E83" s="210"/>
      <c r="F83" s="210"/>
      <c r="G83" s="229"/>
      <c r="H83" s="229"/>
      <c r="I83" s="229"/>
      <c r="J83" s="83"/>
      <c r="K83" s="27"/>
    </row>
    <row r="84" spans="2:13" ht="15.75" thickBot="1" x14ac:dyDescent="0.25">
      <c r="B84" s="97"/>
      <c r="C84" s="233"/>
      <c r="D84" s="233"/>
      <c r="E84" s="234"/>
      <c r="F84" s="234"/>
      <c r="G84" s="235"/>
      <c r="H84" s="235"/>
      <c r="I84" s="235"/>
      <c r="J84" s="99"/>
      <c r="K84" s="27"/>
    </row>
    <row r="85" spans="2:13" ht="15" thickTop="1" x14ac:dyDescent="0.2">
      <c r="C85" s="60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7"/>
      <c r="G88" s="38"/>
      <c r="H88" s="27"/>
    </row>
    <row r="89" spans="2:13" x14ac:dyDescent="0.2">
      <c r="D89" s="37"/>
      <c r="E89" s="40"/>
      <c r="F89" s="7"/>
      <c r="G89" s="38"/>
      <c r="H89" s="27"/>
      <c r="M89" s="72"/>
    </row>
    <row r="90" spans="2:13" x14ac:dyDescent="0.2">
      <c r="H90" s="42"/>
      <c r="M90" s="72"/>
    </row>
    <row r="91" spans="2:13" x14ac:dyDescent="0.2">
      <c r="H91" s="42"/>
      <c r="M91" s="72"/>
    </row>
    <row r="92" spans="2:13" ht="15" x14ac:dyDescent="0.2">
      <c r="H92" s="42"/>
      <c r="M92" s="155"/>
    </row>
    <row r="93" spans="2:13" ht="15" x14ac:dyDescent="0.2">
      <c r="H93" s="42"/>
      <c r="M93" s="155"/>
    </row>
    <row r="94" spans="2:13" ht="15" x14ac:dyDescent="0.2">
      <c r="H94" s="42"/>
      <c r="M94" s="155"/>
    </row>
    <row r="95" spans="2:13" ht="15" x14ac:dyDescent="0.2">
      <c r="H95" s="42"/>
      <c r="M95" s="155"/>
    </row>
    <row r="96" spans="2:13" ht="15" x14ac:dyDescent="0.2">
      <c r="H96" s="42"/>
      <c r="M96" s="155"/>
    </row>
    <row r="97" spans="8:13" ht="15" x14ac:dyDescent="0.2">
      <c r="H97" s="42"/>
      <c r="M97" s="155"/>
    </row>
    <row r="98" spans="8:13" x14ac:dyDescent="0.2">
      <c r="H98" s="42"/>
      <c r="M98" s="72"/>
    </row>
    <row r="99" spans="8:13" x14ac:dyDescent="0.2">
      <c r="H99" s="42"/>
      <c r="M99" s="72"/>
    </row>
    <row r="100" spans="8:13" x14ac:dyDescent="0.2">
      <c r="H100" s="42"/>
      <c r="M100" s="72"/>
    </row>
    <row r="101" spans="8:13" x14ac:dyDescent="0.2">
      <c r="H101" s="42"/>
      <c r="M101" s="72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2:O165"/>
  <sheetViews>
    <sheetView zoomScale="110" zoomScaleNormal="11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6.7109375" style="2" customWidth="1"/>
    <col min="13" max="15" width="11.42578125" style="2" customWidth="1"/>
    <col min="16" max="16384" width="11.42578125" style="1"/>
  </cols>
  <sheetData>
    <row r="2" spans="3:11" ht="15.75" thickBot="1" x14ac:dyDescent="0.25"/>
    <row r="3" spans="3:11" ht="15.75" thickTop="1" x14ac:dyDescent="0.2">
      <c r="C3" s="287"/>
      <c r="D3" s="288"/>
      <c r="E3" s="288"/>
      <c r="F3" s="288"/>
      <c r="G3" s="288"/>
      <c r="H3" s="288"/>
      <c r="I3" s="288"/>
      <c r="J3" s="288"/>
      <c r="K3" s="289"/>
    </row>
    <row r="4" spans="3:11" x14ac:dyDescent="0.2">
      <c r="C4" s="290"/>
      <c r="D4" s="408"/>
      <c r="E4" s="408"/>
      <c r="F4" s="408"/>
      <c r="G4" s="408"/>
      <c r="H4" s="408"/>
      <c r="I4" s="408"/>
      <c r="J4" s="408"/>
      <c r="K4" s="291"/>
    </row>
    <row r="5" spans="3:11" x14ac:dyDescent="0.2">
      <c r="C5" s="290"/>
      <c r="D5" s="408"/>
      <c r="E5" s="408"/>
      <c r="F5" s="408"/>
      <c r="G5" s="408"/>
      <c r="H5" s="408"/>
      <c r="I5" s="408"/>
      <c r="J5" s="408"/>
      <c r="K5" s="291"/>
    </row>
    <row r="6" spans="3:11" x14ac:dyDescent="0.2">
      <c r="C6" s="402" t="s">
        <v>191</v>
      </c>
      <c r="D6" s="403"/>
      <c r="E6" s="403"/>
      <c r="F6" s="403"/>
      <c r="G6" s="403"/>
      <c r="H6" s="403"/>
      <c r="I6" s="403"/>
      <c r="J6" s="403"/>
      <c r="K6" s="404"/>
    </row>
    <row r="7" spans="3:11" x14ac:dyDescent="0.2">
      <c r="C7" s="402" t="s">
        <v>272</v>
      </c>
      <c r="D7" s="403"/>
      <c r="E7" s="403"/>
      <c r="F7" s="403"/>
      <c r="G7" s="403"/>
      <c r="H7" s="403"/>
      <c r="I7" s="403"/>
      <c r="J7" s="403"/>
      <c r="K7" s="404"/>
    </row>
    <row r="8" spans="3:11" x14ac:dyDescent="0.2">
      <c r="C8" s="402" t="s">
        <v>168</v>
      </c>
      <c r="D8" s="403"/>
      <c r="E8" s="403"/>
      <c r="F8" s="403"/>
      <c r="G8" s="403"/>
      <c r="H8" s="403"/>
      <c r="I8" s="403"/>
      <c r="J8" s="403"/>
      <c r="K8" s="404"/>
    </row>
    <row r="9" spans="3:11" ht="15.75" thickBot="1" x14ac:dyDescent="0.25">
      <c r="C9" s="405"/>
      <c r="D9" s="406"/>
      <c r="E9" s="406"/>
      <c r="F9" s="406"/>
      <c r="G9" s="406"/>
      <c r="H9" s="406"/>
      <c r="I9" s="406"/>
      <c r="J9" s="406"/>
      <c r="K9" s="407"/>
    </row>
    <row r="10" spans="3:11" ht="6" customHeight="1" x14ac:dyDescent="0.2">
      <c r="C10" s="292"/>
      <c r="D10" s="242"/>
      <c r="E10" s="242"/>
      <c r="F10" s="242"/>
      <c r="G10" s="242"/>
      <c r="H10" s="242"/>
      <c r="I10" s="242"/>
      <c r="J10" s="242"/>
      <c r="K10" s="293"/>
    </row>
    <row r="11" spans="3:11" ht="18.600000000000001" customHeight="1" x14ac:dyDescent="0.2">
      <c r="C11" s="292"/>
      <c r="D11" s="57" t="s">
        <v>172</v>
      </c>
      <c r="E11" s="243"/>
      <c r="F11" s="344">
        <v>2020</v>
      </c>
      <c r="G11" s="244"/>
      <c r="H11" s="344">
        <v>2019</v>
      </c>
      <c r="I11" s="239"/>
      <c r="J11" s="244" t="s">
        <v>61</v>
      </c>
      <c r="K11" s="294"/>
    </row>
    <row r="12" spans="3:11" ht="3.6" customHeight="1" x14ac:dyDescent="0.2">
      <c r="C12" s="292"/>
      <c r="D12" s="243"/>
      <c r="E12" s="243"/>
      <c r="F12" s="239"/>
      <c r="G12" s="244"/>
      <c r="H12" s="244"/>
      <c r="I12" s="239"/>
      <c r="J12" s="244"/>
      <c r="K12" s="294"/>
    </row>
    <row r="13" spans="3:11" ht="15.6" customHeight="1" x14ac:dyDescent="0.2">
      <c r="C13" s="292"/>
      <c r="D13" s="65" t="s">
        <v>22</v>
      </c>
      <c r="E13" s="239"/>
      <c r="F13" s="239"/>
      <c r="G13" s="239"/>
      <c r="H13" s="245"/>
      <c r="I13" s="239"/>
      <c r="J13" s="239"/>
      <c r="K13" s="294"/>
    </row>
    <row r="14" spans="3:11" x14ac:dyDescent="0.2">
      <c r="C14" s="292"/>
      <c r="D14" s="239" t="s">
        <v>23</v>
      </c>
      <c r="E14" s="239"/>
      <c r="F14" s="365">
        <f>+'NOTAS   '!H22+'NOTAS   '!H28</f>
        <v>49468026.329999998</v>
      </c>
      <c r="G14" s="239"/>
      <c r="H14" s="240">
        <v>8193205.3100000005</v>
      </c>
      <c r="I14" s="239"/>
      <c r="J14" s="247">
        <v>1462536.8</v>
      </c>
      <c r="K14" s="294"/>
    </row>
    <row r="15" spans="3:11" x14ac:dyDescent="0.2">
      <c r="C15" s="292"/>
      <c r="D15" s="239" t="s">
        <v>268</v>
      </c>
      <c r="E15" s="239"/>
      <c r="F15" s="365">
        <f>+'NOTAS   '!H44</f>
        <v>179787928.39000002</v>
      </c>
      <c r="G15" s="239"/>
      <c r="H15" s="240">
        <v>246082453.93000001</v>
      </c>
      <c r="I15" s="239"/>
      <c r="J15" s="247"/>
      <c r="K15" s="294"/>
    </row>
    <row r="16" spans="3:11" x14ac:dyDescent="0.2">
      <c r="C16" s="292"/>
      <c r="D16" s="239" t="s">
        <v>24</v>
      </c>
      <c r="E16" s="239"/>
      <c r="F16" s="365">
        <v>2797749.18</v>
      </c>
      <c r="G16" s="239"/>
      <c r="H16" s="240">
        <v>2797749.18</v>
      </c>
      <c r="I16" s="239"/>
      <c r="J16" s="247"/>
      <c r="K16" s="294"/>
    </row>
    <row r="17" spans="3:11" x14ac:dyDescent="0.2">
      <c r="C17" s="292"/>
      <c r="D17" s="239" t="s">
        <v>47</v>
      </c>
      <c r="E17" s="239"/>
      <c r="F17" s="365">
        <v>341410.60999999987</v>
      </c>
      <c r="G17" s="239"/>
      <c r="H17" s="240">
        <v>5626044</v>
      </c>
      <c r="I17" s="239"/>
      <c r="J17" s="247"/>
      <c r="K17" s="294"/>
    </row>
    <row r="18" spans="3:11" x14ac:dyDescent="0.2">
      <c r="C18" s="292"/>
      <c r="D18" s="239" t="s">
        <v>181</v>
      </c>
      <c r="E18" s="239"/>
      <c r="F18" s="365">
        <v>3707212.53</v>
      </c>
      <c r="G18" s="249"/>
      <c r="H18" s="240">
        <v>1594707.72</v>
      </c>
      <c r="I18" s="239"/>
      <c r="J18" s="249"/>
      <c r="K18" s="294"/>
    </row>
    <row r="19" spans="3:11" x14ac:dyDescent="0.2">
      <c r="C19" s="292"/>
      <c r="D19" s="239" t="s">
        <v>25</v>
      </c>
      <c r="E19" s="239"/>
      <c r="F19" s="365">
        <f>+'NOTAS   '!H57</f>
        <v>6976376.3699999992</v>
      </c>
      <c r="G19" s="249"/>
      <c r="H19" s="240">
        <v>2901455.74</v>
      </c>
      <c r="I19" s="239"/>
      <c r="J19" s="249"/>
      <c r="K19" s="294"/>
    </row>
    <row r="20" spans="3:11" x14ac:dyDescent="0.2">
      <c r="C20" s="292"/>
      <c r="D20" s="239" t="s">
        <v>63</v>
      </c>
      <c r="E20" s="239"/>
      <c r="F20" s="365">
        <v>106573893.56</v>
      </c>
      <c r="G20" s="249"/>
      <c r="H20" s="365">
        <v>25100000</v>
      </c>
      <c r="I20" s="239"/>
      <c r="J20" s="249"/>
      <c r="K20" s="294"/>
    </row>
    <row r="21" spans="3:11" x14ac:dyDescent="0.2">
      <c r="C21" s="292"/>
      <c r="D21" s="239" t="s">
        <v>26</v>
      </c>
      <c r="E21" s="239"/>
      <c r="F21" s="365">
        <v>281335000</v>
      </c>
      <c r="G21" s="249"/>
      <c r="H21" s="240">
        <v>771598000</v>
      </c>
      <c r="I21" s="239"/>
      <c r="J21" s="249"/>
      <c r="K21" s="294"/>
    </row>
    <row r="22" spans="3:11" x14ac:dyDescent="0.2">
      <c r="C22" s="292"/>
      <c r="D22" s="239" t="s">
        <v>64</v>
      </c>
      <c r="E22" s="239"/>
      <c r="F22" s="366">
        <v>258952000</v>
      </c>
      <c r="G22" s="239"/>
      <c r="H22" s="241">
        <v>554352000</v>
      </c>
      <c r="I22" s="239"/>
      <c r="J22" s="247">
        <f>SUM(J19:J20)</f>
        <v>0</v>
      </c>
      <c r="K22" s="294"/>
    </row>
    <row r="23" spans="3:11" x14ac:dyDescent="0.2">
      <c r="C23" s="292"/>
      <c r="D23" s="206" t="s">
        <v>205</v>
      </c>
      <c r="E23" s="239"/>
      <c r="F23" s="61">
        <f>SUM(F14:F22)</f>
        <v>889939596.97000003</v>
      </c>
      <c r="G23" s="239"/>
      <c r="H23" s="286">
        <f>SUM(H14:H22)</f>
        <v>1618245615.8800001</v>
      </c>
      <c r="I23" s="239"/>
      <c r="J23" s="239"/>
      <c r="K23" s="294"/>
    </row>
    <row r="24" spans="3:11" x14ac:dyDescent="0.2">
      <c r="C24" s="292"/>
      <c r="D24" s="343"/>
      <c r="E24" s="239"/>
      <c r="F24" s="245"/>
      <c r="G24" s="239"/>
      <c r="H24" s="246"/>
      <c r="I24" s="239"/>
      <c r="J24" s="239"/>
      <c r="K24" s="294"/>
    </row>
    <row r="25" spans="3:11" x14ac:dyDescent="0.2">
      <c r="C25" s="292"/>
      <c r="D25" s="57" t="s">
        <v>30</v>
      </c>
      <c r="E25" s="239"/>
      <c r="F25" s="239"/>
      <c r="G25" s="250"/>
      <c r="H25" s="251"/>
      <c r="I25" s="239"/>
      <c r="J25" s="249">
        <v>399912.37</v>
      </c>
      <c r="K25" s="294"/>
    </row>
    <row r="26" spans="3:11" x14ac:dyDescent="0.2">
      <c r="C26" s="292"/>
      <c r="D26" s="239" t="s">
        <v>27</v>
      </c>
      <c r="E26" s="248"/>
      <c r="F26" s="240">
        <f>+'NOTAS   '!G81</f>
        <v>477667448.68999994</v>
      </c>
      <c r="G26" s="239"/>
      <c r="H26" s="240">
        <v>480490372.26000005</v>
      </c>
      <c r="I26" s="239"/>
      <c r="J26" s="249"/>
      <c r="K26" s="294"/>
    </row>
    <row r="27" spans="3:11" ht="14.45" customHeight="1" x14ac:dyDescent="0.2">
      <c r="C27" s="292"/>
      <c r="D27" s="239" t="s">
        <v>187</v>
      </c>
      <c r="E27" s="239"/>
      <c r="F27" s="256">
        <f>-'NOTAS   '!H81</f>
        <v>-137367087.09</v>
      </c>
      <c r="G27" s="239"/>
      <c r="H27" s="256">
        <v>-129012689.92000002</v>
      </c>
      <c r="I27" s="239"/>
      <c r="J27" s="249"/>
      <c r="K27" s="294"/>
    </row>
    <row r="28" spans="3:11" ht="13.9" customHeight="1" x14ac:dyDescent="0.2">
      <c r="C28" s="292"/>
      <c r="D28" s="239" t="s">
        <v>184</v>
      </c>
      <c r="E28" s="239"/>
      <c r="F28" s="254">
        <v>507392.04</v>
      </c>
      <c r="G28" s="239"/>
      <c r="H28" s="356">
        <v>507392</v>
      </c>
      <c r="I28" s="239"/>
      <c r="J28" s="249"/>
      <c r="K28" s="294"/>
    </row>
    <row r="29" spans="3:11" ht="17.25" customHeight="1" x14ac:dyDescent="0.2">
      <c r="C29" s="292"/>
      <c r="D29" s="206" t="s">
        <v>206</v>
      </c>
      <c r="E29" s="252"/>
      <c r="F29" s="237">
        <f>SUM(F26:F28)</f>
        <v>340807753.63999993</v>
      </c>
      <c r="G29" s="239"/>
      <c r="H29" s="286">
        <f>SUM(H26:H28)</f>
        <v>351985074.34000003</v>
      </c>
      <c r="I29" s="239"/>
      <c r="J29" s="249"/>
      <c r="K29" s="294"/>
    </row>
    <row r="30" spans="3:11" ht="17.25" customHeight="1" x14ac:dyDescent="0.2">
      <c r="C30" s="292"/>
      <c r="D30" s="239"/>
      <c r="E30" s="239"/>
      <c r="F30" s="239"/>
      <c r="G30" s="239"/>
      <c r="H30" s="246"/>
      <c r="I30" s="239"/>
      <c r="J30" s="247">
        <f>SUM(J25:J25)</f>
        <v>399912.37</v>
      </c>
      <c r="K30" s="294"/>
    </row>
    <row r="31" spans="3:11" ht="16.149999999999999" customHeight="1" thickBot="1" x14ac:dyDescent="0.25">
      <c r="C31" s="292"/>
      <c r="D31" s="206" t="s">
        <v>38</v>
      </c>
      <c r="E31" s="239"/>
      <c r="F31" s="177">
        <f>+F29+F23</f>
        <v>1230747350.6099999</v>
      </c>
      <c r="G31" s="342"/>
      <c r="H31" s="177">
        <f>+H23+H29</f>
        <v>1970230690.2200003</v>
      </c>
      <c r="I31" s="239"/>
      <c r="J31" s="255">
        <f>+J14+J22+J30</f>
        <v>1862449.17</v>
      </c>
      <c r="K31" s="294"/>
    </row>
    <row r="32" spans="3:11" ht="10.9" customHeight="1" thickTop="1" x14ac:dyDescent="0.2">
      <c r="C32" s="292"/>
      <c r="D32" s="239"/>
      <c r="E32" s="239"/>
      <c r="F32" s="239"/>
      <c r="G32" s="239"/>
      <c r="H32" s="247"/>
      <c r="I32" s="239"/>
      <c r="J32" s="239"/>
      <c r="K32" s="294"/>
    </row>
    <row r="33" spans="3:11" ht="16.899999999999999" customHeight="1" x14ac:dyDescent="0.2">
      <c r="C33" s="292"/>
      <c r="D33" s="57" t="s">
        <v>29</v>
      </c>
      <c r="E33" s="239"/>
      <c r="F33" s="353"/>
      <c r="G33" s="249"/>
      <c r="H33" s="245"/>
      <c r="I33" s="239"/>
      <c r="J33" s="254">
        <v>-9259239.8100000005</v>
      </c>
      <c r="K33" s="294"/>
    </row>
    <row r="34" spans="3:11" ht="17.45" customHeight="1" x14ac:dyDescent="0.2">
      <c r="C34" s="292"/>
      <c r="D34" s="248" t="s">
        <v>35</v>
      </c>
      <c r="E34" s="239"/>
      <c r="F34" s="247"/>
      <c r="G34" s="239"/>
      <c r="H34" s="239"/>
      <c r="I34" s="239"/>
      <c r="J34" s="249"/>
      <c r="K34" s="294"/>
    </row>
    <row r="35" spans="3:11" ht="12.6" customHeight="1" x14ac:dyDescent="0.2">
      <c r="C35" s="295"/>
      <c r="D35" s="239" t="s">
        <v>33</v>
      </c>
      <c r="E35" s="248"/>
      <c r="F35" s="257">
        <f>+'NOTAS   '!H120</f>
        <v>2323447.96</v>
      </c>
      <c r="G35" s="239"/>
      <c r="H35" s="257">
        <v>25874771.890000001</v>
      </c>
      <c r="I35" s="239"/>
      <c r="J35" s="239"/>
      <c r="K35" s="294"/>
    </row>
    <row r="36" spans="3:11" ht="13.9" customHeight="1" x14ac:dyDescent="0.2">
      <c r="C36" s="295"/>
      <c r="D36" s="239" t="s">
        <v>32</v>
      </c>
      <c r="E36" s="248"/>
      <c r="F36" s="257">
        <f>+'NOTAS   '!H146</f>
        <v>75458344.700000003</v>
      </c>
      <c r="G36" s="244"/>
      <c r="H36" s="257">
        <v>49843691.909999996</v>
      </c>
      <c r="I36" s="239"/>
      <c r="J36" s="244" t="s">
        <v>61</v>
      </c>
      <c r="K36" s="294"/>
    </row>
    <row r="37" spans="3:11" ht="12.6" customHeight="1" x14ac:dyDescent="0.2">
      <c r="C37" s="295"/>
      <c r="D37" s="239" t="s">
        <v>123</v>
      </c>
      <c r="E37" s="248"/>
      <c r="F37" s="258">
        <v>50904.18</v>
      </c>
      <c r="G37" s="244"/>
      <c r="H37" s="258">
        <v>297960.24</v>
      </c>
      <c r="I37" s="239"/>
      <c r="J37" s="244"/>
      <c r="K37" s="294"/>
    </row>
    <row r="38" spans="3:11" ht="15" customHeight="1" x14ac:dyDescent="0.2">
      <c r="C38" s="295"/>
      <c r="D38" s="206" t="s">
        <v>203</v>
      </c>
      <c r="E38" s="239"/>
      <c r="F38" s="61">
        <f>SUM(F35:F37)</f>
        <v>77832696.840000004</v>
      </c>
      <c r="G38" s="249"/>
      <c r="H38" s="286">
        <f>SUM(H35:H37)</f>
        <v>76016424.039999992</v>
      </c>
      <c r="I38" s="239"/>
      <c r="J38" s="249"/>
      <c r="K38" s="294"/>
    </row>
    <row r="39" spans="3:11" ht="12" customHeight="1" x14ac:dyDescent="0.2">
      <c r="C39" s="295"/>
      <c r="D39" s="239"/>
      <c r="E39" s="239"/>
      <c r="F39" s="239"/>
      <c r="G39" s="249"/>
      <c r="H39" s="249"/>
      <c r="I39" s="239"/>
      <c r="J39" s="249"/>
      <c r="K39" s="294"/>
    </row>
    <row r="40" spans="3:11" x14ac:dyDescent="0.2">
      <c r="C40" s="295"/>
      <c r="D40" s="57" t="s">
        <v>34</v>
      </c>
      <c r="E40" s="239"/>
      <c r="F40" s="239"/>
      <c r="G40" s="249"/>
      <c r="H40" s="249"/>
      <c r="I40" s="239"/>
      <c r="J40" s="249"/>
      <c r="K40" s="294"/>
    </row>
    <row r="41" spans="3:11" x14ac:dyDescent="0.2">
      <c r="C41" s="295"/>
      <c r="D41" s="239" t="s">
        <v>31</v>
      </c>
      <c r="E41" s="248"/>
      <c r="F41" s="257">
        <f>+'NOTAS   '!H127</f>
        <v>461049501.47000003</v>
      </c>
      <c r="G41" s="249"/>
      <c r="H41" s="249">
        <v>1016709851.77</v>
      </c>
      <c r="I41" s="239"/>
      <c r="J41" s="249"/>
      <c r="K41" s="294"/>
    </row>
    <row r="42" spans="3:11" ht="12.6" customHeight="1" x14ac:dyDescent="0.2">
      <c r="C42" s="295"/>
      <c r="D42" s="239" t="s">
        <v>157</v>
      </c>
      <c r="E42" s="248"/>
      <c r="F42" s="257">
        <v>221920.11</v>
      </c>
      <c r="G42" s="249"/>
      <c r="H42" s="249">
        <v>1297340.1800000002</v>
      </c>
      <c r="I42" s="239"/>
      <c r="J42" s="249"/>
      <c r="K42" s="294"/>
    </row>
    <row r="43" spans="3:11" ht="13.5" customHeight="1" x14ac:dyDescent="0.2">
      <c r="C43" s="295"/>
      <c r="D43" s="239" t="s">
        <v>158</v>
      </c>
      <c r="E43" s="248"/>
      <c r="F43" s="258">
        <v>258952000</v>
      </c>
      <c r="G43" s="249"/>
      <c r="H43" s="254">
        <v>554352000</v>
      </c>
      <c r="I43" s="239"/>
      <c r="J43" s="249"/>
      <c r="K43" s="294"/>
    </row>
    <row r="44" spans="3:11" ht="14.45" customHeight="1" x14ac:dyDescent="0.2">
      <c r="C44" s="295"/>
      <c r="D44" s="206" t="s">
        <v>192</v>
      </c>
      <c r="E44" s="239"/>
      <c r="F44" s="61">
        <f>SUM(F41:F43)</f>
        <v>720223421.58000004</v>
      </c>
      <c r="G44" s="249"/>
      <c r="H44" s="61">
        <f>SUM(H41:H43)</f>
        <v>1572359191.9499998</v>
      </c>
      <c r="I44" s="239"/>
      <c r="J44" s="249"/>
      <c r="K44" s="294"/>
    </row>
    <row r="45" spans="3:11" ht="6.6" customHeight="1" x14ac:dyDescent="0.2">
      <c r="C45" s="295"/>
      <c r="D45" s="343"/>
      <c r="E45" s="239"/>
      <c r="F45" s="245"/>
      <c r="G45" s="249"/>
      <c r="H45" s="269"/>
      <c r="I45" s="239"/>
      <c r="J45" s="249"/>
      <c r="K45" s="294"/>
    </row>
    <row r="46" spans="3:11" ht="18.75" customHeight="1" thickBot="1" x14ac:dyDescent="0.25">
      <c r="C46" s="295"/>
      <c r="D46" s="206" t="s">
        <v>39</v>
      </c>
      <c r="E46" s="252"/>
      <c r="F46" s="272">
        <f>+F38+F44</f>
        <v>798056118.42000008</v>
      </c>
      <c r="G46" s="249"/>
      <c r="H46" s="272">
        <f>+H38+H44</f>
        <v>1648375615.9899998</v>
      </c>
      <c r="I46" s="239"/>
      <c r="J46" s="249"/>
      <c r="K46" s="294"/>
    </row>
    <row r="47" spans="3:11" ht="10.9" customHeight="1" thickTop="1" x14ac:dyDescent="0.2">
      <c r="C47" s="295"/>
      <c r="D47" s="270"/>
      <c r="E47" s="239"/>
      <c r="F47" s="239"/>
      <c r="G47" s="247"/>
      <c r="H47" s="253"/>
      <c r="I47" s="239"/>
      <c r="J47" s="247" t="e">
        <f>+#REF!+#REF!+#REF!</f>
        <v>#REF!</v>
      </c>
      <c r="K47" s="294"/>
    </row>
    <row r="48" spans="3:11" ht="13.9" customHeight="1" x14ac:dyDescent="0.2">
      <c r="C48" s="295"/>
      <c r="D48" s="65" t="s">
        <v>193</v>
      </c>
      <c r="E48" s="239"/>
      <c r="F48" s="249"/>
      <c r="G48" s="249"/>
      <c r="H48" s="239"/>
      <c r="I48" s="239"/>
      <c r="J48" s="239"/>
      <c r="K48" s="294"/>
    </row>
    <row r="49" spans="3:15" x14ac:dyDescent="0.2">
      <c r="C49" s="295"/>
      <c r="D49" s="239" t="s">
        <v>44</v>
      </c>
      <c r="E49" s="239"/>
      <c r="F49" s="240">
        <v>101467632</v>
      </c>
      <c r="G49" s="249"/>
      <c r="H49" s="240">
        <v>101467631.81999999</v>
      </c>
      <c r="I49" s="239"/>
      <c r="J49" s="254">
        <v>53367236.979999997</v>
      </c>
      <c r="K49" s="294"/>
    </row>
    <row r="50" spans="3:15" x14ac:dyDescent="0.2">
      <c r="C50" s="295"/>
      <c r="D50" s="239" t="s">
        <v>194</v>
      </c>
      <c r="E50" s="239"/>
      <c r="F50" s="240">
        <v>288125386</v>
      </c>
      <c r="G50" s="249"/>
      <c r="H50" s="240">
        <v>313800012.92999995</v>
      </c>
      <c r="I50" s="239"/>
      <c r="J50" s="249"/>
      <c r="K50" s="294"/>
    </row>
    <row r="51" spans="3:15" x14ac:dyDescent="0.2">
      <c r="C51" s="295"/>
      <c r="D51" s="239" t="s">
        <v>36</v>
      </c>
      <c r="E51" s="239"/>
      <c r="F51" s="241">
        <v>43098215</v>
      </c>
      <c r="G51" s="249"/>
      <c r="H51" s="348">
        <v>-93412570.290000007</v>
      </c>
      <c r="I51" s="239"/>
      <c r="J51" s="249"/>
      <c r="K51" s="294"/>
    </row>
    <row r="52" spans="3:15" x14ac:dyDescent="0.2">
      <c r="C52" s="295"/>
      <c r="D52" s="206" t="s">
        <v>45</v>
      </c>
      <c r="E52" s="239"/>
      <c r="F52" s="277">
        <f>SUM(F49:F51)</f>
        <v>432691233</v>
      </c>
      <c r="G52" s="249"/>
      <c r="H52" s="345">
        <f>SUM(H49:H51)</f>
        <v>321855074.45999992</v>
      </c>
      <c r="I52" s="239"/>
      <c r="J52" s="249"/>
      <c r="K52" s="294"/>
    </row>
    <row r="53" spans="3:15" x14ac:dyDescent="0.2">
      <c r="C53" s="295"/>
      <c r="D53" s="239"/>
      <c r="E53" s="239"/>
      <c r="F53" s="249"/>
      <c r="G53" s="249"/>
      <c r="H53" s="249"/>
      <c r="I53" s="239"/>
      <c r="J53" s="239"/>
      <c r="K53" s="294"/>
    </row>
    <row r="54" spans="3:15" ht="15.75" thickBot="1" x14ac:dyDescent="0.25">
      <c r="C54" s="295"/>
      <c r="D54" s="206" t="s">
        <v>46</v>
      </c>
      <c r="E54" s="238"/>
      <c r="F54" s="177">
        <f>+F52+F46</f>
        <v>1230747351.4200001</v>
      </c>
      <c r="G54" s="69"/>
      <c r="H54" s="177">
        <f>+H52+H46</f>
        <v>1970230690.4499998</v>
      </c>
      <c r="I54" s="239"/>
      <c r="J54" s="255" t="e">
        <f>SUM(J47:J49)</f>
        <v>#REF!</v>
      </c>
      <c r="K54" s="294"/>
    </row>
    <row r="55" spans="3:15" ht="16.5" thickTop="1" thickBot="1" x14ac:dyDescent="0.25">
      <c r="C55" s="296"/>
      <c r="D55" s="297"/>
      <c r="E55" s="297"/>
      <c r="F55" s="297"/>
      <c r="G55" s="298"/>
      <c r="H55" s="298" t="s">
        <v>73</v>
      </c>
      <c r="I55" s="299"/>
      <c r="J55" s="299"/>
      <c r="K55" s="300"/>
    </row>
    <row r="56" spans="3:15" ht="15.75" thickTop="1" x14ac:dyDescent="0.2">
      <c r="C56" s="56"/>
      <c r="D56" s="238"/>
      <c r="E56" s="238"/>
      <c r="F56" s="271"/>
      <c r="G56" s="239"/>
      <c r="H56" s="245"/>
      <c r="I56" s="239"/>
      <c r="J56" s="254">
        <v>-5348157.34</v>
      </c>
      <c r="K56" s="239"/>
    </row>
    <row r="57" spans="3:15" x14ac:dyDescent="0.2">
      <c r="C57" s="56"/>
      <c r="D57" s="238"/>
      <c r="E57" s="238"/>
      <c r="F57" s="349"/>
      <c r="G57" s="349"/>
      <c r="H57" s="349"/>
      <c r="I57" s="239"/>
      <c r="J57" s="249"/>
      <c r="K57" s="239"/>
    </row>
    <row r="58" spans="3:15" x14ac:dyDescent="0.2">
      <c r="C58" s="56"/>
      <c r="D58" s="238"/>
      <c r="E58" s="238"/>
      <c r="F58" s="271"/>
      <c r="G58" s="271"/>
      <c r="H58" s="271"/>
      <c r="I58" s="239"/>
      <c r="J58" s="249"/>
      <c r="K58" s="239"/>
    </row>
    <row r="59" spans="3:15" x14ac:dyDescent="0.2">
      <c r="C59" s="273"/>
      <c r="D59" s="270"/>
      <c r="E59" s="270"/>
      <c r="F59" s="274"/>
      <c r="G59" s="270"/>
      <c r="H59" s="275"/>
      <c r="I59" s="270"/>
      <c r="J59" s="270"/>
      <c r="K59" s="270"/>
    </row>
    <row r="60" spans="3:15" x14ac:dyDescent="0.2">
      <c r="C60" s="17"/>
      <c r="D60" s="373" t="s">
        <v>213</v>
      </c>
      <c r="E60" s="261"/>
      <c r="F60" s="373"/>
      <c r="G60" s="374" t="s">
        <v>214</v>
      </c>
      <c r="H60" s="374"/>
      <c r="I60" s="261"/>
      <c r="J60" s="261"/>
      <c r="K60" s="261"/>
    </row>
    <row r="61" spans="3:15" x14ac:dyDescent="0.2">
      <c r="C61" s="4"/>
      <c r="D61" s="14" t="s">
        <v>211</v>
      </c>
      <c r="E61" s="262"/>
      <c r="F61" s="409" t="s">
        <v>37</v>
      </c>
      <c r="G61" s="409"/>
      <c r="H61" s="409"/>
      <c r="I61" s="263"/>
      <c r="J61" s="263"/>
      <c r="K61" s="264"/>
    </row>
    <row r="62" spans="3:15" x14ac:dyDescent="0.2">
      <c r="C62" s="17"/>
      <c r="D62" s="261"/>
      <c r="E62" s="261"/>
      <c r="F62" s="261"/>
      <c r="G62" s="261"/>
      <c r="H62" s="261"/>
      <c r="I62" s="261"/>
      <c r="J62" s="261"/>
      <c r="K62" s="261"/>
    </row>
    <row r="63" spans="3:15" x14ac:dyDescent="0.2">
      <c r="C63" s="17"/>
      <c r="D63" s="261"/>
      <c r="E63" s="261"/>
      <c r="F63" s="261"/>
      <c r="G63" s="261"/>
      <c r="H63" s="261"/>
      <c r="I63" s="261"/>
      <c r="J63" s="261"/>
      <c r="K63" s="261"/>
      <c r="L63" s="1"/>
      <c r="M63" s="1"/>
      <c r="N63" s="1"/>
      <c r="O63" s="1"/>
    </row>
    <row r="64" spans="3:15" x14ac:dyDescent="0.2">
      <c r="C64" s="17"/>
      <c r="D64" s="260"/>
      <c r="E64" s="261"/>
      <c r="F64" s="261"/>
      <c r="G64" s="261"/>
      <c r="H64" s="261"/>
      <c r="I64" s="261"/>
      <c r="J64" s="261"/>
      <c r="K64" s="261"/>
      <c r="L64" s="1"/>
      <c r="M64" s="1"/>
      <c r="N64" s="1"/>
      <c r="O64" s="1"/>
    </row>
    <row r="65" spans="3:15" x14ac:dyDescent="0.2">
      <c r="C65" s="17"/>
      <c r="D65" s="375" t="s">
        <v>215</v>
      </c>
      <c r="E65" s="376"/>
      <c r="F65" s="376"/>
      <c r="G65" s="276"/>
      <c r="H65" s="276"/>
      <c r="I65" s="276"/>
      <c r="J65" s="276"/>
      <c r="K65" s="261"/>
      <c r="L65" s="1"/>
      <c r="M65" s="1"/>
      <c r="N65" s="1"/>
      <c r="O65" s="1"/>
    </row>
    <row r="66" spans="3:15" x14ac:dyDescent="0.2">
      <c r="C66" s="17"/>
      <c r="D66" s="283" t="s">
        <v>216</v>
      </c>
      <c r="E66" s="265"/>
      <c r="F66" s="265"/>
      <c r="G66" s="265"/>
      <c r="H66" s="261"/>
      <c r="I66" s="265"/>
      <c r="J66" s="265"/>
      <c r="K66" s="261"/>
      <c r="L66" s="1"/>
      <c r="M66" s="1"/>
      <c r="N66" s="1"/>
      <c r="O66" s="1"/>
    </row>
    <row r="67" spans="3:15" x14ac:dyDescent="0.2">
      <c r="C67" s="16"/>
      <c r="D67" s="260"/>
      <c r="E67" s="260"/>
      <c r="F67" s="260"/>
      <c r="G67" s="260"/>
      <c r="H67" s="266"/>
      <c r="I67" s="260"/>
      <c r="J67" s="260"/>
      <c r="K67" s="260"/>
      <c r="L67" s="1"/>
      <c r="M67" s="1"/>
      <c r="N67" s="1"/>
      <c r="O67" s="1"/>
    </row>
    <row r="68" spans="3:15" x14ac:dyDescent="0.2">
      <c r="C68" s="16"/>
      <c r="D68" s="260"/>
      <c r="E68" s="260"/>
      <c r="F68" s="198"/>
      <c r="G68" s="260"/>
      <c r="H68" s="266"/>
      <c r="I68" s="260"/>
      <c r="J68" s="260"/>
      <c r="K68" s="260"/>
      <c r="L68" s="1"/>
      <c r="M68" s="1"/>
      <c r="N68" s="1"/>
      <c r="O68" s="1"/>
    </row>
    <row r="69" spans="3:15" x14ac:dyDescent="0.2">
      <c r="C69" s="16"/>
      <c r="D69" s="266"/>
      <c r="E69" s="260"/>
      <c r="F69" s="198"/>
      <c r="G69" s="260"/>
      <c r="H69" s="260"/>
      <c r="I69" s="260"/>
      <c r="J69" s="260"/>
      <c r="K69" s="260"/>
      <c r="L69" s="1"/>
      <c r="M69" s="1"/>
      <c r="N69" s="1"/>
      <c r="O69" s="1"/>
    </row>
    <row r="70" spans="3:15" x14ac:dyDescent="0.2">
      <c r="C70" s="16"/>
      <c r="D70" s="266"/>
      <c r="E70" s="260"/>
      <c r="F70" s="198"/>
      <c r="G70" s="260"/>
      <c r="H70" s="266"/>
      <c r="I70" s="260"/>
      <c r="J70" s="260"/>
      <c r="K70" s="260"/>
      <c r="L70" s="1"/>
      <c r="M70" s="1"/>
      <c r="N70" s="1"/>
      <c r="O70" s="1"/>
    </row>
    <row r="71" spans="3:15" x14ac:dyDescent="0.2">
      <c r="C71" s="16"/>
      <c r="D71" s="266"/>
      <c r="E71" s="260"/>
      <c r="F71" s="200"/>
      <c r="G71" s="260"/>
      <c r="H71" s="261"/>
      <c r="I71" s="260"/>
      <c r="J71" s="260"/>
      <c r="K71" s="260"/>
      <c r="L71" s="1"/>
      <c r="M71" s="1"/>
      <c r="N71" s="1"/>
      <c r="O71" s="1"/>
    </row>
    <row r="72" spans="3:15" x14ac:dyDescent="0.2">
      <c r="C72" s="16"/>
      <c r="D72" s="267"/>
      <c r="E72" s="260"/>
      <c r="F72" s="198"/>
      <c r="G72" s="260"/>
      <c r="H72" s="266"/>
      <c r="I72" s="260"/>
      <c r="J72" s="260"/>
      <c r="K72" s="260"/>
      <c r="L72" s="1"/>
      <c r="M72" s="1"/>
      <c r="N72" s="1"/>
      <c r="O72" s="1"/>
    </row>
    <row r="73" spans="3:15" x14ac:dyDescent="0.2">
      <c r="C73" s="16"/>
      <c r="D73" s="266"/>
      <c r="E73" s="260"/>
      <c r="F73" s="199"/>
      <c r="G73" s="260"/>
      <c r="H73" s="198"/>
      <c r="I73" s="260"/>
      <c r="J73" s="260"/>
      <c r="K73" s="260"/>
      <c r="L73" s="1"/>
      <c r="M73" s="1"/>
      <c r="N73" s="1"/>
      <c r="O73" s="1"/>
    </row>
    <row r="74" spans="3:15" x14ac:dyDescent="0.2">
      <c r="C74" s="16"/>
      <c r="D74" s="260"/>
      <c r="E74" s="260"/>
      <c r="F74" s="198"/>
      <c r="G74" s="260"/>
      <c r="H74" s="266"/>
      <c r="I74" s="260"/>
      <c r="J74" s="260"/>
      <c r="K74" s="260"/>
      <c r="L74" s="1"/>
      <c r="M74" s="1"/>
      <c r="N74" s="1"/>
      <c r="O74" s="1"/>
    </row>
    <row r="75" spans="3:15" x14ac:dyDescent="0.2">
      <c r="C75" s="16"/>
      <c r="D75" s="260"/>
      <c r="E75" s="260"/>
      <c r="F75" s="198">
        <f>+F54-F31</f>
        <v>0.81000018119812012</v>
      </c>
      <c r="G75" s="260"/>
      <c r="H75" s="198">
        <f>+H54-H31</f>
        <v>0.22999954223632813</v>
      </c>
      <c r="I75" s="260"/>
      <c r="J75" s="260"/>
      <c r="K75" s="260"/>
      <c r="L75" s="1"/>
      <c r="M75" s="1"/>
      <c r="N75" s="1"/>
      <c r="O75" s="1"/>
    </row>
    <row r="76" spans="3:15" x14ac:dyDescent="0.2">
      <c r="C76" s="16"/>
      <c r="D76" s="260"/>
      <c r="E76" s="260"/>
      <c r="F76" s="198"/>
      <c r="G76" s="260"/>
      <c r="H76" s="198"/>
      <c r="I76" s="260"/>
      <c r="J76" s="260"/>
      <c r="K76" s="260"/>
      <c r="L76" s="1"/>
      <c r="M76" s="1"/>
      <c r="N76" s="1"/>
      <c r="O76" s="1"/>
    </row>
    <row r="77" spans="3:15" x14ac:dyDescent="0.2">
      <c r="C77" s="16"/>
      <c r="D77" s="260"/>
      <c r="E77" s="260"/>
      <c r="F77" s="198"/>
      <c r="G77" s="260"/>
      <c r="H77" s="198"/>
      <c r="I77" s="260"/>
      <c r="J77" s="260"/>
      <c r="K77" s="260" t="s">
        <v>20</v>
      </c>
      <c r="L77" s="1"/>
      <c r="M77" s="1"/>
      <c r="N77" s="1"/>
      <c r="O77" s="1"/>
    </row>
    <row r="78" spans="3:15" s="2" customFormat="1" x14ac:dyDescent="0.2">
      <c r="C78" s="16"/>
      <c r="D78" s="260"/>
      <c r="E78" s="260"/>
      <c r="F78" s="198"/>
      <c r="G78" s="260"/>
      <c r="H78" s="198"/>
      <c r="I78" s="260"/>
      <c r="J78" s="260"/>
      <c r="K78" s="260"/>
    </row>
    <row r="79" spans="3:15" customFormat="1" ht="14.25" x14ac:dyDescent="0.2">
      <c r="C79" s="16"/>
      <c r="D79" s="260"/>
      <c r="E79" s="260"/>
      <c r="F79" s="198"/>
      <c r="G79" s="260"/>
      <c r="H79" s="200"/>
      <c r="I79" s="260"/>
      <c r="J79" s="260"/>
      <c r="K79" s="260"/>
    </row>
    <row r="80" spans="3:15" customFormat="1" ht="15" customHeight="1" x14ac:dyDescent="0.2">
      <c r="C80" s="16"/>
      <c r="D80" s="260"/>
      <c r="E80" s="260"/>
      <c r="F80" s="200"/>
      <c r="G80" s="260"/>
      <c r="H80" s="198"/>
      <c r="I80" s="260"/>
      <c r="J80" s="260"/>
      <c r="K80" s="260"/>
    </row>
    <row r="81" spans="3:11" s="2" customFormat="1" x14ac:dyDescent="0.2">
      <c r="C81" s="16"/>
      <c r="D81" s="260"/>
      <c r="E81" s="260"/>
      <c r="F81" s="198"/>
      <c r="G81" s="260"/>
      <c r="H81" s="266"/>
      <c r="I81" s="260"/>
      <c r="J81" s="260"/>
      <c r="K81" s="260"/>
    </row>
    <row r="82" spans="3:11" s="2" customFormat="1" x14ac:dyDescent="0.2">
      <c r="C82" s="16"/>
      <c r="D82" s="260"/>
      <c r="E82" s="260"/>
      <c r="F82" s="199"/>
      <c r="G82" s="260"/>
      <c r="H82" s="268"/>
      <c r="I82" s="260"/>
      <c r="J82" s="260"/>
      <c r="K82" s="260"/>
    </row>
    <row r="83" spans="3:11" s="2" customFormat="1" x14ac:dyDescent="0.2">
      <c r="C83" s="16"/>
      <c r="D83" s="260"/>
      <c r="E83" s="260"/>
      <c r="F83" s="198"/>
      <c r="G83" s="260"/>
      <c r="H83" s="268"/>
      <c r="I83" s="260"/>
      <c r="J83" s="260"/>
      <c r="K83" s="260"/>
    </row>
    <row r="84" spans="3:11" s="2" customFormat="1" x14ac:dyDescent="0.2">
      <c r="C84" s="16"/>
      <c r="D84" s="260"/>
      <c r="E84" s="260"/>
      <c r="F84" s="198"/>
      <c r="G84" s="260"/>
      <c r="H84" s="260"/>
      <c r="I84" s="260"/>
      <c r="J84" s="260"/>
      <c r="K84" s="260"/>
    </row>
    <row r="85" spans="3:11" x14ac:dyDescent="0.2">
      <c r="C85" s="16"/>
      <c r="D85" s="260"/>
      <c r="E85" s="260"/>
      <c r="F85" s="198"/>
      <c r="G85" s="260"/>
      <c r="H85" s="260"/>
      <c r="I85" s="260"/>
      <c r="J85" s="260"/>
      <c r="K85" s="260"/>
    </row>
    <row r="86" spans="3:11" x14ac:dyDescent="0.2">
      <c r="C86" s="16"/>
      <c r="D86" s="260"/>
      <c r="E86" s="260"/>
      <c r="F86" s="266"/>
      <c r="G86" s="260"/>
      <c r="H86" s="260"/>
      <c r="I86" s="260"/>
      <c r="J86" s="260"/>
      <c r="K86" s="260"/>
    </row>
    <row r="87" spans="3:11" x14ac:dyDescent="0.2">
      <c r="C87" s="16"/>
      <c r="D87" s="260"/>
      <c r="E87" s="260"/>
      <c r="F87" s="266"/>
      <c r="G87" s="260"/>
      <c r="H87" s="260"/>
      <c r="I87" s="260"/>
      <c r="J87" s="260"/>
      <c r="K87" s="260"/>
    </row>
    <row r="88" spans="3:11" x14ac:dyDescent="0.2">
      <c r="C88" s="16"/>
      <c r="D88" s="260"/>
      <c r="E88" s="260"/>
      <c r="F88" s="260"/>
      <c r="G88" s="260"/>
      <c r="H88" s="260"/>
      <c r="I88" s="260"/>
      <c r="J88" s="260"/>
      <c r="K88" s="260"/>
    </row>
    <row r="89" spans="3:11" x14ac:dyDescent="0.2">
      <c r="C89" s="16"/>
      <c r="D89" s="260"/>
      <c r="E89" s="260"/>
      <c r="F89" s="260"/>
      <c r="G89" s="260"/>
      <c r="H89" s="260"/>
      <c r="I89" s="260"/>
      <c r="J89" s="260"/>
      <c r="K89" s="260"/>
    </row>
    <row r="90" spans="3:11" x14ac:dyDescent="0.2">
      <c r="C90" s="16"/>
      <c r="D90" s="260"/>
      <c r="E90" s="260"/>
      <c r="F90" s="260"/>
      <c r="G90" s="260"/>
      <c r="H90" s="260"/>
      <c r="I90" s="260"/>
      <c r="J90" s="260"/>
      <c r="K90" s="260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180"/>
  <sheetViews>
    <sheetView zoomScale="90" zoomScaleNormal="90" zoomScaleSheetLayoutView="75" workbookViewId="0">
      <selection activeCell="A8" sqref="A8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28"/>
      <c r="C4" s="29"/>
      <c r="D4" s="29"/>
      <c r="E4" s="29"/>
      <c r="F4" s="29"/>
      <c r="G4" s="29"/>
      <c r="H4" s="29"/>
      <c r="I4" s="29"/>
      <c r="J4" s="30"/>
    </row>
    <row r="5" spans="2:10" x14ac:dyDescent="0.2">
      <c r="B5" s="28"/>
      <c r="C5" s="29"/>
      <c r="D5" s="29"/>
      <c r="E5" s="29"/>
      <c r="F5" s="29"/>
      <c r="G5" s="29"/>
      <c r="H5" s="29"/>
      <c r="I5" s="29"/>
      <c r="J5" s="30"/>
    </row>
    <row r="6" spans="2:10" x14ac:dyDescent="0.2">
      <c r="B6" s="28"/>
      <c r="C6" s="399"/>
      <c r="D6" s="399"/>
      <c r="E6" s="399"/>
      <c r="F6" s="399"/>
      <c r="G6" s="399"/>
      <c r="H6" s="399"/>
      <c r="I6" s="399"/>
      <c r="J6" s="400"/>
    </row>
    <row r="7" spans="2:10" x14ac:dyDescent="0.2">
      <c r="B7" s="28"/>
      <c r="C7" s="399" t="s">
        <v>98</v>
      </c>
      <c r="D7" s="399"/>
      <c r="E7" s="399"/>
      <c r="F7" s="399"/>
      <c r="G7" s="399"/>
      <c r="H7" s="399"/>
      <c r="I7" s="399"/>
      <c r="J7" s="400"/>
    </row>
    <row r="8" spans="2:10" x14ac:dyDescent="0.2">
      <c r="B8" s="28"/>
      <c r="C8" s="399" t="s">
        <v>273</v>
      </c>
      <c r="D8" s="399"/>
      <c r="E8" s="399"/>
      <c r="F8" s="399"/>
      <c r="G8" s="399"/>
      <c r="H8" s="399"/>
      <c r="I8" s="399"/>
      <c r="J8" s="400"/>
    </row>
    <row r="9" spans="2:10" x14ac:dyDescent="0.2">
      <c r="B9" s="28"/>
      <c r="C9" s="399" t="str">
        <f>+'SITUACION '!C8:K8</f>
        <v>(Valores en RD$)</v>
      </c>
      <c r="D9" s="399"/>
      <c r="E9" s="399"/>
      <c r="F9" s="399"/>
      <c r="G9" s="399"/>
      <c r="H9" s="399"/>
      <c r="I9" s="399"/>
      <c r="J9" s="400"/>
    </row>
    <row r="10" spans="2:10" x14ac:dyDescent="0.2">
      <c r="B10" s="28"/>
      <c r="C10" s="29"/>
      <c r="D10" s="29"/>
      <c r="E10" s="29"/>
      <c r="F10" s="29"/>
      <c r="G10" s="29"/>
      <c r="H10" s="29"/>
      <c r="I10" s="29"/>
      <c r="J10" s="30"/>
    </row>
    <row r="11" spans="2:10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</row>
    <row r="12" spans="2:10" x14ac:dyDescent="0.2">
      <c r="B12" s="74"/>
      <c r="C12" s="75"/>
      <c r="D12" s="76"/>
      <c r="E12" s="76"/>
      <c r="F12" s="76"/>
      <c r="G12" s="76"/>
      <c r="H12" s="76"/>
      <c r="I12" s="76"/>
      <c r="J12" s="77"/>
    </row>
    <row r="13" spans="2:10" x14ac:dyDescent="0.2">
      <c r="B13" s="78"/>
      <c r="C13" s="79" t="s">
        <v>116</v>
      </c>
      <c r="D13" s="80" t="s">
        <v>5</v>
      </c>
      <c r="E13" s="80"/>
      <c r="F13" s="81"/>
      <c r="G13" s="82"/>
      <c r="H13" s="82"/>
      <c r="I13" s="82"/>
      <c r="J13" s="83"/>
    </row>
    <row r="14" spans="2:10" x14ac:dyDescent="0.2">
      <c r="B14" s="78"/>
      <c r="C14" s="79"/>
      <c r="D14" s="80"/>
      <c r="E14" s="80"/>
      <c r="F14" s="81"/>
      <c r="G14" s="82"/>
      <c r="H14" s="82"/>
      <c r="I14" s="82"/>
      <c r="J14" s="83"/>
    </row>
    <row r="15" spans="2:10" x14ac:dyDescent="0.2">
      <c r="B15" s="78"/>
      <c r="C15" s="84"/>
      <c r="D15" s="82" t="s">
        <v>281</v>
      </c>
      <c r="E15" s="82"/>
      <c r="F15" s="82"/>
      <c r="G15" s="82"/>
      <c r="H15" s="82"/>
      <c r="I15" s="82"/>
      <c r="J15" s="83"/>
    </row>
    <row r="16" spans="2:10" x14ac:dyDescent="0.2">
      <c r="B16" s="78"/>
      <c r="C16" s="84"/>
      <c r="D16" s="82" t="s">
        <v>106</v>
      </c>
      <c r="E16" s="82"/>
      <c r="F16" s="82"/>
      <c r="G16" s="82"/>
      <c r="H16" s="82"/>
      <c r="I16" s="82"/>
      <c r="J16" s="83"/>
    </row>
    <row r="17" spans="2:10" x14ac:dyDescent="0.2">
      <c r="B17" s="78"/>
      <c r="C17" s="84"/>
      <c r="D17" s="82" t="s">
        <v>103</v>
      </c>
      <c r="E17" s="82"/>
      <c r="F17" s="82"/>
      <c r="G17" s="82"/>
      <c r="H17" s="82"/>
      <c r="I17" s="82"/>
      <c r="J17" s="83"/>
    </row>
    <row r="18" spans="2:10" x14ac:dyDescent="0.2">
      <c r="B18" s="78"/>
      <c r="C18" s="84"/>
      <c r="D18" s="82"/>
      <c r="E18" s="82"/>
      <c r="F18" s="82"/>
      <c r="G18" s="82"/>
      <c r="H18" s="82"/>
      <c r="I18" s="82"/>
      <c r="J18" s="83"/>
    </row>
    <row r="19" spans="2:10" ht="13.15" customHeight="1" x14ac:dyDescent="0.2">
      <c r="B19" s="78"/>
      <c r="C19" s="85"/>
      <c r="D19" s="86" t="s">
        <v>71</v>
      </c>
      <c r="E19" s="86"/>
      <c r="F19" s="82"/>
      <c r="G19" s="82"/>
      <c r="H19" s="66"/>
      <c r="I19" s="82"/>
      <c r="J19" s="83"/>
    </row>
    <row r="20" spans="2:10" hidden="1" x14ac:dyDescent="0.2">
      <c r="B20" s="78"/>
      <c r="C20" s="85"/>
      <c r="D20" s="82" t="s">
        <v>70</v>
      </c>
      <c r="E20" s="86"/>
      <c r="F20" s="82"/>
      <c r="G20" s="66">
        <v>0</v>
      </c>
      <c r="H20" s="66"/>
      <c r="I20" s="82"/>
      <c r="J20" s="83"/>
    </row>
    <row r="21" spans="2:10" x14ac:dyDescent="0.2">
      <c r="B21" s="78"/>
      <c r="C21" s="85"/>
      <c r="D21" s="82" t="s">
        <v>140</v>
      </c>
      <c r="E21" s="82"/>
      <c r="F21" s="82"/>
      <c r="G21" s="66">
        <v>100000</v>
      </c>
      <c r="H21" s="66"/>
      <c r="I21" s="82"/>
      <c r="J21" s="83"/>
    </row>
    <row r="22" spans="2:10" x14ac:dyDescent="0.2">
      <c r="B22" s="78"/>
      <c r="C22" s="85"/>
      <c r="D22" s="82" t="s">
        <v>163</v>
      </c>
      <c r="E22" s="72"/>
      <c r="F22" s="82"/>
      <c r="G22" s="71">
        <v>50000</v>
      </c>
      <c r="H22" s="71">
        <f>SUM(G20:G22)</f>
        <v>150000</v>
      </c>
      <c r="I22" s="82"/>
      <c r="J22" s="83"/>
    </row>
    <row r="23" spans="2:10" x14ac:dyDescent="0.2">
      <c r="B23" s="78"/>
      <c r="C23" s="85"/>
      <c r="D23" s="73"/>
      <c r="E23" s="73"/>
      <c r="F23" s="73"/>
      <c r="G23" s="73"/>
      <c r="H23" s="66"/>
      <c r="I23" s="82"/>
      <c r="J23" s="83"/>
    </row>
    <row r="24" spans="2:10" x14ac:dyDescent="0.2">
      <c r="B24" s="78"/>
      <c r="C24" s="85"/>
      <c r="D24" s="86" t="s">
        <v>100</v>
      </c>
      <c r="E24" s="86"/>
      <c r="F24" s="66"/>
      <c r="G24" s="72"/>
      <c r="H24" s="66"/>
      <c r="I24" s="82"/>
      <c r="J24" s="83"/>
    </row>
    <row r="25" spans="2:10" x14ac:dyDescent="0.2">
      <c r="B25" s="78"/>
      <c r="C25" s="85"/>
      <c r="D25" s="82" t="s">
        <v>101</v>
      </c>
      <c r="E25" s="82"/>
      <c r="F25" s="82"/>
      <c r="G25" s="132">
        <v>23165763.73</v>
      </c>
      <c r="H25" s="73"/>
      <c r="I25" s="73"/>
      <c r="J25" s="83"/>
    </row>
    <row r="26" spans="2:10" x14ac:dyDescent="0.2">
      <c r="B26" s="78"/>
      <c r="C26" s="85"/>
      <c r="D26" s="82" t="s">
        <v>102</v>
      </c>
      <c r="E26" s="82"/>
      <c r="F26" s="72"/>
      <c r="G26" s="66">
        <v>20257756.359999999</v>
      </c>
      <c r="H26" s="73"/>
      <c r="I26" s="73"/>
      <c r="J26" s="83"/>
    </row>
    <row r="27" spans="2:10" x14ac:dyDescent="0.2">
      <c r="B27" s="78"/>
      <c r="C27" s="85"/>
      <c r="D27" s="82" t="s">
        <v>111</v>
      </c>
      <c r="E27" s="73"/>
      <c r="F27" s="73"/>
      <c r="G27" s="66">
        <v>3501853.55</v>
      </c>
      <c r="H27" s="66"/>
      <c r="I27" s="82"/>
      <c r="J27" s="83"/>
    </row>
    <row r="28" spans="2:10" x14ac:dyDescent="0.2">
      <c r="B28" s="78"/>
      <c r="C28" s="85"/>
      <c r="D28" s="82" t="s">
        <v>112</v>
      </c>
      <c r="E28" s="82"/>
      <c r="F28" s="73"/>
      <c r="G28" s="71">
        <v>2392652.69</v>
      </c>
      <c r="H28" s="71">
        <f>SUM(G25:G28)</f>
        <v>49318026.329999998</v>
      </c>
      <c r="I28" s="82"/>
      <c r="J28" s="83"/>
    </row>
    <row r="29" spans="2:10" x14ac:dyDescent="0.2">
      <c r="B29" s="78"/>
      <c r="C29" s="85"/>
      <c r="D29" s="82"/>
      <c r="E29" s="82"/>
      <c r="F29" s="73"/>
      <c r="G29" s="66"/>
      <c r="H29" s="66"/>
      <c r="I29" s="82"/>
      <c r="J29" s="83"/>
    </row>
    <row r="30" spans="2:10" ht="15" thickBot="1" x14ac:dyDescent="0.25">
      <c r="B30" s="78"/>
      <c r="C30" s="85"/>
      <c r="D30" s="82"/>
      <c r="E30" s="82"/>
      <c r="F30" s="73"/>
      <c r="G30" s="66"/>
      <c r="H30" s="87">
        <f>+H28+H22</f>
        <v>49468026.329999998</v>
      </c>
      <c r="I30" s="82"/>
      <c r="J30" s="83"/>
    </row>
    <row r="31" spans="2:10" ht="15" thickTop="1" x14ac:dyDescent="0.2">
      <c r="B31" s="78"/>
      <c r="C31" s="85"/>
      <c r="D31" s="82"/>
      <c r="E31" s="82"/>
      <c r="F31" s="73"/>
      <c r="G31" s="66"/>
      <c r="H31" s="66"/>
      <c r="I31" s="82"/>
      <c r="J31" s="83"/>
    </row>
    <row r="32" spans="2:10" x14ac:dyDescent="0.2">
      <c r="B32" s="78"/>
      <c r="C32" s="85"/>
      <c r="D32" s="82" t="s">
        <v>154</v>
      </c>
      <c r="E32" s="82"/>
      <c r="F32" s="82"/>
      <c r="G32" s="66">
        <v>32041305.059999999</v>
      </c>
      <c r="H32" s="66"/>
      <c r="I32" s="66"/>
      <c r="J32" s="83"/>
    </row>
    <row r="33" spans="2:10" x14ac:dyDescent="0.2">
      <c r="B33" s="78"/>
      <c r="C33" s="85"/>
      <c r="D33" s="82" t="s">
        <v>59</v>
      </c>
      <c r="E33" s="82"/>
      <c r="F33" s="82"/>
      <c r="G33" s="66">
        <v>6082946.7699999996</v>
      </c>
      <c r="I33" s="66"/>
      <c r="J33" s="83"/>
    </row>
    <row r="34" spans="2:10" x14ac:dyDescent="0.2">
      <c r="B34" s="78"/>
      <c r="C34" s="85"/>
      <c r="D34" s="82" t="s">
        <v>138</v>
      </c>
      <c r="E34" s="82"/>
      <c r="F34" s="82"/>
      <c r="G34" s="66">
        <v>63976288.689999998</v>
      </c>
      <c r="H34" s="66"/>
      <c r="I34" s="66"/>
      <c r="J34" s="83"/>
    </row>
    <row r="35" spans="2:10" x14ac:dyDescent="0.2">
      <c r="B35" s="78"/>
      <c r="C35" s="85"/>
      <c r="D35" s="82" t="s">
        <v>137</v>
      </c>
      <c r="F35" s="82"/>
      <c r="G35" s="66">
        <v>61819412.299999997</v>
      </c>
      <c r="H35" s="66"/>
      <c r="I35" s="66"/>
      <c r="J35" s="83"/>
    </row>
    <row r="36" spans="2:10" x14ac:dyDescent="0.2">
      <c r="B36" s="78"/>
      <c r="C36" s="85"/>
      <c r="D36" s="82" t="s">
        <v>68</v>
      </c>
      <c r="E36" s="73"/>
      <c r="F36" s="82"/>
      <c r="G36" s="71">
        <v>221920.11</v>
      </c>
      <c r="H36" s="71">
        <f>SUM(G32:G36)</f>
        <v>164141872.93000001</v>
      </c>
      <c r="I36" s="66"/>
      <c r="J36" s="83"/>
    </row>
    <row r="37" spans="2:10" hidden="1" x14ac:dyDescent="0.2">
      <c r="B37" s="78"/>
      <c r="C37" s="85"/>
      <c r="D37" s="82" t="s">
        <v>67</v>
      </c>
      <c r="E37" s="73"/>
      <c r="F37" s="82"/>
      <c r="G37" s="71">
        <v>0</v>
      </c>
      <c r="H37" s="71">
        <v>0</v>
      </c>
      <c r="I37" s="66"/>
      <c r="J37" s="83"/>
    </row>
    <row r="38" spans="2:10" x14ac:dyDescent="0.2">
      <c r="B38" s="78"/>
      <c r="C38" s="85"/>
      <c r="E38" s="73"/>
      <c r="F38" s="82"/>
      <c r="G38" s="66"/>
      <c r="H38" s="66"/>
      <c r="I38" s="66"/>
      <c r="J38" s="83"/>
    </row>
    <row r="39" spans="2:10" x14ac:dyDescent="0.2">
      <c r="B39" s="78"/>
      <c r="C39" s="85"/>
      <c r="D39" s="86" t="s">
        <v>141</v>
      </c>
      <c r="E39" s="86"/>
      <c r="F39" s="73"/>
      <c r="G39" s="66"/>
      <c r="H39" s="66"/>
      <c r="I39" s="66"/>
      <c r="J39" s="83"/>
    </row>
    <row r="40" spans="2:10" hidden="1" x14ac:dyDescent="0.2">
      <c r="B40" s="78"/>
      <c r="C40" s="85"/>
      <c r="D40" s="73" t="s">
        <v>143</v>
      </c>
      <c r="E40" s="73"/>
      <c r="F40" s="73"/>
      <c r="G40" s="66">
        <v>0</v>
      </c>
      <c r="H40" s="66"/>
      <c r="I40" s="66"/>
      <c r="J40" s="83"/>
    </row>
    <row r="41" spans="2:10" x14ac:dyDescent="0.2">
      <c r="B41" s="78"/>
      <c r="C41" s="85"/>
      <c r="D41" s="72" t="s">
        <v>153</v>
      </c>
      <c r="E41" s="73"/>
      <c r="F41" s="73"/>
      <c r="G41" s="66">
        <v>2044111.11</v>
      </c>
      <c r="H41" s="66"/>
      <c r="I41" s="72"/>
      <c r="J41" s="83"/>
    </row>
    <row r="42" spans="2:10" x14ac:dyDescent="0.2">
      <c r="B42" s="78"/>
      <c r="C42" s="85"/>
      <c r="D42" s="73" t="s">
        <v>142</v>
      </c>
      <c r="E42" s="72"/>
      <c r="F42" s="73"/>
      <c r="G42" s="71">
        <v>13601944.35</v>
      </c>
      <c r="H42" s="71">
        <f>SUM(G41:G42)</f>
        <v>15646055.459999999</v>
      </c>
      <c r="I42" s="72"/>
      <c r="J42" s="83"/>
    </row>
    <row r="43" spans="2:10" x14ac:dyDescent="0.2">
      <c r="B43" s="78"/>
      <c r="C43" s="85"/>
      <c r="E43" s="73"/>
      <c r="F43" s="73"/>
      <c r="G43" s="66" t="s">
        <v>144</v>
      </c>
      <c r="H43" s="66"/>
      <c r="I43" s="72"/>
      <c r="J43" s="83"/>
    </row>
    <row r="44" spans="2:10" ht="15" thickBot="1" x14ac:dyDescent="0.25">
      <c r="B44" s="78"/>
      <c r="C44" s="84"/>
      <c r="D44" s="82"/>
      <c r="E44" s="82"/>
      <c r="F44" s="82"/>
      <c r="G44" s="82"/>
      <c r="H44" s="87">
        <f>+H42+H36</f>
        <v>179787928.39000002</v>
      </c>
      <c r="I44" s="72"/>
      <c r="J44" s="83"/>
    </row>
    <row r="45" spans="2:10" ht="15" thickTop="1" x14ac:dyDescent="0.2">
      <c r="B45" s="78"/>
      <c r="C45" s="84"/>
      <c r="D45" s="82"/>
      <c r="E45" s="82"/>
      <c r="F45" s="82"/>
      <c r="G45" s="82"/>
      <c r="H45" s="63"/>
      <c r="I45" s="72"/>
      <c r="J45" s="83"/>
    </row>
    <row r="46" spans="2:10" x14ac:dyDescent="0.2">
      <c r="B46" s="78"/>
      <c r="C46" s="79" t="s">
        <v>179</v>
      </c>
      <c r="D46" s="80" t="s">
        <v>126</v>
      </c>
      <c r="E46" s="80"/>
      <c r="F46" s="82"/>
      <c r="G46" s="82"/>
      <c r="H46" s="63"/>
      <c r="I46" s="72"/>
      <c r="J46" s="83"/>
    </row>
    <row r="47" spans="2:10" ht="10.5" customHeight="1" x14ac:dyDescent="0.2">
      <c r="B47" s="78"/>
      <c r="C47" s="79"/>
      <c r="D47" s="80"/>
      <c r="E47" s="80"/>
      <c r="F47" s="82"/>
      <c r="G47" s="66"/>
      <c r="H47" s="88"/>
      <c r="I47" s="72"/>
      <c r="J47" s="83"/>
    </row>
    <row r="48" spans="2:10" x14ac:dyDescent="0.2">
      <c r="B48" s="78"/>
      <c r="C48" s="79"/>
      <c r="D48" s="82" t="s">
        <v>119</v>
      </c>
      <c r="E48" s="82"/>
      <c r="F48" s="82"/>
      <c r="G48" s="66"/>
      <c r="H48" s="71">
        <v>2797749.18</v>
      </c>
      <c r="I48" s="72"/>
      <c r="J48" s="83"/>
    </row>
    <row r="49" spans="2:10" hidden="1" x14ac:dyDescent="0.2">
      <c r="B49" s="78"/>
      <c r="C49" s="79"/>
      <c r="D49" s="82" t="s">
        <v>10</v>
      </c>
      <c r="E49" s="82"/>
      <c r="F49" s="82"/>
      <c r="G49" s="66"/>
      <c r="H49" s="71">
        <v>0</v>
      </c>
      <c r="I49" s="72"/>
      <c r="J49" s="83"/>
    </row>
    <row r="50" spans="2:10" ht="15" thickBot="1" x14ac:dyDescent="0.25">
      <c r="B50" s="78"/>
      <c r="C50" s="79"/>
      <c r="D50" s="82"/>
      <c r="E50" s="82"/>
      <c r="F50" s="82"/>
      <c r="G50" s="66"/>
      <c r="H50" s="87">
        <f>SUM(H48:H49)</f>
        <v>2797749.18</v>
      </c>
      <c r="I50" s="66"/>
      <c r="J50" s="83"/>
    </row>
    <row r="51" spans="2:10" ht="14.25" customHeight="1" thickTop="1" x14ac:dyDescent="0.2">
      <c r="B51" s="78"/>
      <c r="C51" s="79" t="s">
        <v>180</v>
      </c>
      <c r="D51" s="80" t="s">
        <v>120</v>
      </c>
      <c r="E51" s="80"/>
      <c r="F51" s="82"/>
      <c r="G51" s="82"/>
      <c r="H51" s="63"/>
      <c r="I51" s="82"/>
      <c r="J51" s="83"/>
    </row>
    <row r="52" spans="2:10" ht="13.5" customHeight="1" x14ac:dyDescent="0.2">
      <c r="B52" s="78"/>
      <c r="C52" s="84"/>
      <c r="D52" s="82"/>
      <c r="E52" s="82"/>
      <c r="F52" s="82"/>
      <c r="G52" s="82"/>
      <c r="H52" s="63"/>
      <c r="I52" s="66"/>
      <c r="J52" s="83"/>
    </row>
    <row r="53" spans="2:10" hidden="1" x14ac:dyDescent="0.2">
      <c r="B53" s="78"/>
      <c r="C53" s="84"/>
      <c r="D53" s="82" t="s">
        <v>122</v>
      </c>
      <c r="E53" s="82"/>
      <c r="F53" s="82"/>
      <c r="G53" s="82"/>
      <c r="H53" s="89"/>
      <c r="I53" s="82"/>
      <c r="J53" s="83"/>
    </row>
    <row r="54" spans="2:10" hidden="1" x14ac:dyDescent="0.2">
      <c r="B54" s="78"/>
      <c r="C54" s="84"/>
      <c r="D54" s="82" t="s">
        <v>146</v>
      </c>
      <c r="E54" s="82"/>
      <c r="F54" s="82"/>
      <c r="G54" s="82"/>
      <c r="H54" s="89">
        <v>0</v>
      </c>
      <c r="I54" s="82"/>
      <c r="J54" s="83"/>
    </row>
    <row r="55" spans="2:10" x14ac:dyDescent="0.2">
      <c r="B55" s="78"/>
      <c r="C55" s="84"/>
      <c r="D55" s="82" t="s">
        <v>146</v>
      </c>
      <c r="E55" s="82"/>
      <c r="F55" s="82"/>
      <c r="G55" s="82"/>
      <c r="H55" s="89">
        <v>1397834.19</v>
      </c>
      <c r="I55" s="82"/>
      <c r="J55" s="83"/>
    </row>
    <row r="56" spans="2:10" x14ac:dyDescent="0.2">
      <c r="B56" s="78"/>
      <c r="C56" s="84"/>
      <c r="D56" s="82" t="s">
        <v>202</v>
      </c>
      <c r="E56" s="82"/>
      <c r="F56" s="82"/>
      <c r="G56" s="82"/>
      <c r="H56" s="89">
        <v>5578542.1799999997</v>
      </c>
      <c r="I56" s="82"/>
      <c r="J56" s="83"/>
    </row>
    <row r="57" spans="2:10" ht="15" thickBot="1" x14ac:dyDescent="0.25">
      <c r="B57" s="78"/>
      <c r="C57" s="84"/>
      <c r="D57" s="82"/>
      <c r="E57" s="82"/>
      <c r="F57" s="82"/>
      <c r="G57" s="82"/>
      <c r="H57" s="90">
        <f>SUM(H54:H56)</f>
        <v>6976376.3699999992</v>
      </c>
      <c r="I57" s="82"/>
      <c r="J57" s="83"/>
    </row>
    <row r="58" spans="2:10" ht="17.25" customHeight="1" thickTop="1" x14ac:dyDescent="0.2">
      <c r="B58" s="78"/>
      <c r="C58" s="79"/>
      <c r="D58" s="91"/>
      <c r="E58" s="80"/>
      <c r="F58" s="73"/>
      <c r="G58" s="92"/>
      <c r="H58" s="93"/>
      <c r="I58" s="94"/>
      <c r="J58" s="83"/>
    </row>
    <row r="59" spans="2:10" ht="12" customHeight="1" x14ac:dyDescent="0.2">
      <c r="B59" s="78"/>
      <c r="C59" s="79"/>
      <c r="D59" s="80"/>
      <c r="E59" s="80"/>
      <c r="F59" s="73"/>
      <c r="G59" s="92"/>
      <c r="H59" s="93"/>
      <c r="I59" s="94"/>
      <c r="J59" s="83"/>
    </row>
    <row r="60" spans="2:10" x14ac:dyDescent="0.2">
      <c r="B60" s="78"/>
      <c r="C60" s="84"/>
      <c r="D60" s="80" t="s">
        <v>91</v>
      </c>
      <c r="E60" s="80"/>
      <c r="F60" s="157"/>
      <c r="G60" s="66"/>
      <c r="H60" s="54"/>
      <c r="I60" s="82"/>
      <c r="J60" s="83"/>
    </row>
    <row r="61" spans="2:10" x14ac:dyDescent="0.2">
      <c r="B61" s="78"/>
      <c r="C61" s="84"/>
      <c r="D61" s="82"/>
      <c r="E61" s="82"/>
      <c r="F61" s="66"/>
      <c r="G61" s="82"/>
      <c r="H61" s="73"/>
      <c r="I61" s="101"/>
      <c r="J61" s="83"/>
    </row>
    <row r="62" spans="2:10" ht="21.75" customHeight="1" x14ac:dyDescent="0.2">
      <c r="B62" s="78"/>
      <c r="C62" s="79" t="s">
        <v>182</v>
      </c>
      <c r="D62" s="95" t="s">
        <v>274</v>
      </c>
      <c r="E62" s="95"/>
      <c r="F62" s="82"/>
      <c r="G62" s="82"/>
      <c r="H62" s="66"/>
      <c r="I62" s="101"/>
      <c r="J62" s="83"/>
    </row>
    <row r="63" spans="2:10" x14ac:dyDescent="0.2">
      <c r="B63" s="78"/>
      <c r="C63" s="84"/>
      <c r="D63" s="82"/>
      <c r="E63" s="82"/>
      <c r="F63" s="82"/>
      <c r="G63" s="82"/>
      <c r="H63" s="82"/>
      <c r="I63" s="82"/>
      <c r="J63" s="83"/>
    </row>
    <row r="64" spans="2:10" x14ac:dyDescent="0.2">
      <c r="B64" s="78"/>
      <c r="C64" s="161"/>
      <c r="D64" s="410" t="s">
        <v>172</v>
      </c>
      <c r="E64" s="162"/>
      <c r="F64" s="163"/>
      <c r="G64" s="410" t="s">
        <v>173</v>
      </c>
      <c r="H64" s="162" t="s">
        <v>114</v>
      </c>
      <c r="I64" s="164" t="s">
        <v>174</v>
      </c>
      <c r="J64" s="83"/>
    </row>
    <row r="65" spans="1:10" ht="15" thickBot="1" x14ac:dyDescent="0.25">
      <c r="B65" s="78"/>
      <c r="C65" s="165"/>
      <c r="D65" s="411"/>
      <c r="E65" s="102"/>
      <c r="F65" s="103"/>
      <c r="G65" s="411"/>
      <c r="H65" s="102" t="s">
        <v>175</v>
      </c>
      <c r="I65" s="166" t="s">
        <v>176</v>
      </c>
      <c r="J65" s="83"/>
    </row>
    <row r="66" spans="1:10" x14ac:dyDescent="0.2">
      <c r="B66" s="78"/>
      <c r="C66" s="167"/>
      <c r="D66" s="82"/>
      <c r="E66" s="82"/>
      <c r="F66" s="82"/>
      <c r="G66" s="67"/>
      <c r="H66" s="67"/>
      <c r="I66" s="168"/>
      <c r="J66" s="83"/>
    </row>
    <row r="67" spans="1:10" ht="17.25" customHeight="1" x14ac:dyDescent="0.2">
      <c r="B67" s="78"/>
      <c r="C67" s="169" t="s">
        <v>177</v>
      </c>
      <c r="D67" s="82"/>
      <c r="E67" s="82"/>
      <c r="F67" s="73"/>
      <c r="G67" s="66">
        <v>179178600</v>
      </c>
      <c r="H67" s="67"/>
      <c r="I67" s="168">
        <f>+G67</f>
        <v>179178600</v>
      </c>
      <c r="J67" s="83"/>
    </row>
    <row r="68" spans="1:10" ht="14.25" customHeight="1" x14ac:dyDescent="0.2">
      <c r="B68" s="78"/>
      <c r="C68" s="169" t="s">
        <v>178</v>
      </c>
      <c r="D68" s="82"/>
      <c r="E68" s="82"/>
      <c r="F68" s="73"/>
      <c r="G68" s="361">
        <v>90440344.430000007</v>
      </c>
      <c r="H68" s="67">
        <v>27080031</v>
      </c>
      <c r="I68" s="398">
        <f>+G68-H68</f>
        <v>63360313.430000007</v>
      </c>
      <c r="J68" s="83"/>
    </row>
    <row r="69" spans="1:10" ht="14.25" hidden="1" customHeight="1" x14ac:dyDescent="0.2">
      <c r="B69" s="78"/>
      <c r="C69" s="371" t="s">
        <v>207</v>
      </c>
      <c r="D69" s="82"/>
      <c r="E69" s="82"/>
      <c r="F69" s="73"/>
      <c r="G69" s="361">
        <v>0</v>
      </c>
      <c r="H69" s="67"/>
      <c r="I69" s="168">
        <v>0</v>
      </c>
      <c r="J69" s="83"/>
    </row>
    <row r="70" spans="1:10" ht="14.25" customHeight="1" x14ac:dyDescent="0.2">
      <c r="B70" s="78"/>
      <c r="C70" s="371" t="s">
        <v>255</v>
      </c>
      <c r="D70" s="82"/>
      <c r="E70" s="82"/>
      <c r="F70" s="73"/>
      <c r="G70" s="361">
        <f>55970000+164208.8</f>
        <v>56134208.799999997</v>
      </c>
      <c r="H70" s="67"/>
      <c r="I70" s="168">
        <f>+G70</f>
        <v>56134208.799999997</v>
      </c>
      <c r="J70" s="83"/>
    </row>
    <row r="71" spans="1:10" ht="14.25" customHeight="1" x14ac:dyDescent="0.2">
      <c r="B71" s="78"/>
      <c r="C71" s="371" t="s">
        <v>208</v>
      </c>
      <c r="D71" s="82"/>
      <c r="E71" s="82"/>
      <c r="F71" s="73"/>
      <c r="G71" s="361">
        <v>8646000</v>
      </c>
      <c r="H71" s="67"/>
      <c r="I71" s="168">
        <v>8646000</v>
      </c>
      <c r="J71" s="83"/>
    </row>
    <row r="72" spans="1:10" ht="14.25" customHeight="1" x14ac:dyDescent="0.2">
      <c r="B72" s="78"/>
      <c r="C72" s="371" t="s">
        <v>212</v>
      </c>
      <c r="D72" s="82"/>
      <c r="E72" s="82"/>
      <c r="F72" s="73"/>
      <c r="G72" s="361">
        <f>203095.19</f>
        <v>203095.19</v>
      </c>
      <c r="H72" s="67"/>
      <c r="I72" s="168">
        <f>+G72</f>
        <v>203095.19</v>
      </c>
      <c r="J72" s="83"/>
    </row>
    <row r="73" spans="1:10" x14ac:dyDescent="0.2">
      <c r="A73" s="6"/>
      <c r="B73" s="78"/>
      <c r="C73" s="371" t="s">
        <v>149</v>
      </c>
      <c r="D73" s="82"/>
      <c r="E73" s="82"/>
      <c r="F73" s="352"/>
      <c r="G73" s="361">
        <f>17037922.94+42135.58</f>
        <v>17080058.52</v>
      </c>
      <c r="H73" s="67">
        <v>16395360.699999999</v>
      </c>
      <c r="I73" s="398">
        <f>+G73-H73</f>
        <v>684697.8200000003</v>
      </c>
      <c r="J73" s="83"/>
    </row>
    <row r="74" spans="1:10" ht="15.75" customHeight="1" x14ac:dyDescent="0.2">
      <c r="B74" s="78"/>
      <c r="C74" s="371" t="s">
        <v>75</v>
      </c>
      <c r="D74" s="82"/>
      <c r="E74" s="82"/>
      <c r="F74" s="73"/>
      <c r="G74" s="361">
        <v>34432809.020000003</v>
      </c>
      <c r="H74" s="67">
        <v>29109664.82</v>
      </c>
      <c r="I74" s="398">
        <f>+G74-H74</f>
        <v>5323144.200000003</v>
      </c>
      <c r="J74" s="83"/>
    </row>
    <row r="75" spans="1:10" x14ac:dyDescent="0.2">
      <c r="A75" s="6"/>
      <c r="B75" s="78"/>
      <c r="C75" s="371" t="s">
        <v>41</v>
      </c>
      <c r="D75" s="82"/>
      <c r="E75" s="82"/>
      <c r="F75" s="73"/>
      <c r="G75" s="361">
        <f>4621488.09+561000.01+1122000.01</f>
        <v>6304488.1099999994</v>
      </c>
      <c r="H75" s="67">
        <v>2546100.17</v>
      </c>
      <c r="I75" s="398">
        <f>+G75-H75</f>
        <v>3758387.9399999995</v>
      </c>
      <c r="J75" s="83"/>
    </row>
    <row r="76" spans="1:10" hidden="1" x14ac:dyDescent="0.2">
      <c r="A76" s="6"/>
      <c r="B76" s="78"/>
      <c r="C76" s="371" t="s">
        <v>162</v>
      </c>
      <c r="D76" s="82"/>
      <c r="E76" s="82"/>
      <c r="F76" s="73"/>
      <c r="G76" s="361">
        <v>0</v>
      </c>
      <c r="H76" s="67">
        <f>+H721</f>
        <v>0</v>
      </c>
      <c r="I76" s="168">
        <v>0</v>
      </c>
      <c r="J76" s="83"/>
    </row>
    <row r="77" spans="1:10" hidden="1" x14ac:dyDescent="0.2">
      <c r="A77" s="6"/>
      <c r="B77" s="78"/>
      <c r="C77" s="371" t="s">
        <v>43</v>
      </c>
      <c r="D77" s="82"/>
      <c r="E77" s="82"/>
      <c r="F77" s="73"/>
      <c r="G77" s="361">
        <v>0</v>
      </c>
      <c r="H77" s="67">
        <v>0</v>
      </c>
      <c r="I77" s="168">
        <v>0</v>
      </c>
      <c r="J77" s="83"/>
    </row>
    <row r="78" spans="1:10" x14ac:dyDescent="0.2">
      <c r="B78" s="78"/>
      <c r="C78" s="371" t="s">
        <v>167</v>
      </c>
      <c r="D78" s="82"/>
      <c r="E78" s="82"/>
      <c r="F78" s="73"/>
      <c r="G78" s="361">
        <f>20523891.97-782546.82</f>
        <v>19741345.149999999</v>
      </c>
      <c r="H78" s="67">
        <v>15789165</v>
      </c>
      <c r="I78" s="398">
        <f>+G78-H78</f>
        <v>3952180.1499999985</v>
      </c>
      <c r="J78" s="83"/>
    </row>
    <row r="79" spans="1:10" x14ac:dyDescent="0.2">
      <c r="B79" s="78"/>
      <c r="C79" s="169" t="s">
        <v>92</v>
      </c>
      <c r="D79" s="82"/>
      <c r="E79" s="82"/>
      <c r="F79" s="73"/>
      <c r="G79" s="361">
        <v>47900888</v>
      </c>
      <c r="H79" s="67">
        <v>39324633.119999997</v>
      </c>
      <c r="I79" s="398">
        <f>+G79-H79</f>
        <v>8576254.8800000027</v>
      </c>
      <c r="J79" s="83"/>
    </row>
    <row r="80" spans="1:10" x14ac:dyDescent="0.2">
      <c r="B80" s="78"/>
      <c r="C80" s="169" t="s">
        <v>133</v>
      </c>
      <c r="D80" s="82"/>
      <c r="E80" s="82"/>
      <c r="F80" s="73"/>
      <c r="G80" s="370">
        <v>17605611.469999999</v>
      </c>
      <c r="H80" s="104">
        <v>7122131.2800000003</v>
      </c>
      <c r="I80" s="398">
        <f>+G80-H80</f>
        <v>10483480.189999998</v>
      </c>
      <c r="J80" s="83"/>
    </row>
    <row r="81" spans="2:10" ht="15" thickBot="1" x14ac:dyDescent="0.25">
      <c r="B81" s="78"/>
      <c r="C81" s="171"/>
      <c r="D81" s="73"/>
      <c r="E81" s="82"/>
      <c r="F81" s="73"/>
      <c r="G81" s="105">
        <f>SUM(G67:G80)</f>
        <v>477667448.68999994</v>
      </c>
      <c r="H81" s="105">
        <f>SUM(H68:H80)+1</f>
        <v>137367087.09</v>
      </c>
      <c r="I81" s="172">
        <f>SUM(I67:I80)</f>
        <v>340300362.59999996</v>
      </c>
      <c r="J81" s="83"/>
    </row>
    <row r="82" spans="2:10" ht="15" thickTop="1" x14ac:dyDescent="0.2">
      <c r="B82" s="78"/>
      <c r="C82" s="173"/>
      <c r="D82" s="153"/>
      <c r="E82" s="174"/>
      <c r="F82" s="174"/>
      <c r="G82" s="104"/>
      <c r="H82" s="104"/>
      <c r="I82" s="170"/>
      <c r="J82" s="83"/>
    </row>
    <row r="83" spans="2:10" x14ac:dyDescent="0.2">
      <c r="B83" s="78"/>
      <c r="C83" s="73"/>
      <c r="D83" s="73"/>
      <c r="E83" s="82"/>
      <c r="F83" s="82"/>
      <c r="G83" s="67"/>
      <c r="H83" s="67"/>
      <c r="I83" s="67"/>
      <c r="J83" s="83"/>
    </row>
    <row r="84" spans="2:10" x14ac:dyDescent="0.2">
      <c r="B84" s="78"/>
      <c r="C84" s="73"/>
      <c r="D84" s="73"/>
      <c r="E84" s="82"/>
      <c r="F84" s="82"/>
      <c r="G84" s="67"/>
      <c r="H84" s="67"/>
      <c r="I84" s="67"/>
      <c r="J84" s="83"/>
    </row>
    <row r="85" spans="2:10" ht="15" thickBot="1" x14ac:dyDescent="0.25">
      <c r="B85" s="97"/>
      <c r="C85" s="122"/>
      <c r="D85" s="122"/>
      <c r="E85" s="98"/>
      <c r="F85" s="98"/>
      <c r="G85" s="178"/>
      <c r="H85" s="178"/>
      <c r="I85" s="178"/>
      <c r="J85" s="99"/>
    </row>
    <row r="86" spans="2:10" ht="18" customHeight="1" thickTop="1" x14ac:dyDescent="0.2">
      <c r="B86" s="78"/>
      <c r="C86" s="82"/>
      <c r="D86" s="149" t="s">
        <v>253</v>
      </c>
      <c r="E86" s="149"/>
      <c r="F86" s="149"/>
      <c r="G86" s="149"/>
      <c r="H86" s="100"/>
      <c r="I86" s="150"/>
      <c r="J86" s="83"/>
    </row>
    <row r="87" spans="2:10" x14ac:dyDescent="0.2">
      <c r="B87" s="78"/>
      <c r="C87" s="82"/>
      <c r="D87" s="149" t="s">
        <v>221</v>
      </c>
      <c r="E87" s="149"/>
      <c r="F87" s="149"/>
      <c r="G87" s="149"/>
      <c r="H87" s="100"/>
      <c r="I87" s="150"/>
      <c r="J87" s="83"/>
    </row>
    <row r="88" spans="2:10" x14ac:dyDescent="0.2">
      <c r="B88" s="106"/>
      <c r="C88" s="72"/>
      <c r="D88" s="206" t="s">
        <v>254</v>
      </c>
      <c r="E88" s="18"/>
      <c r="F88" s="41"/>
      <c r="G88" s="41"/>
      <c r="H88" s="100"/>
      <c r="I88" s="100"/>
      <c r="J88" s="107"/>
    </row>
    <row r="89" spans="2:10" x14ac:dyDescent="0.2">
      <c r="B89" s="106"/>
      <c r="C89" s="72"/>
      <c r="D89" s="149" t="s">
        <v>251</v>
      </c>
      <c r="E89" s="149"/>
      <c r="F89" s="149"/>
      <c r="G89" s="149"/>
      <c r="H89" s="100"/>
      <c r="I89" s="100"/>
      <c r="J89" s="107"/>
    </row>
    <row r="90" spans="2:10" x14ac:dyDescent="0.2">
      <c r="B90" s="106"/>
      <c r="C90" s="72"/>
      <c r="D90" s="149" t="s">
        <v>252</v>
      </c>
      <c r="E90" s="149"/>
      <c r="F90" s="149"/>
      <c r="G90" s="149"/>
      <c r="H90" s="100"/>
      <c r="I90" s="100"/>
      <c r="J90" s="107"/>
    </row>
    <row r="91" spans="2:10" x14ac:dyDescent="0.2">
      <c r="B91" s="106"/>
      <c r="C91" s="72"/>
      <c r="D91" s="149" t="s">
        <v>57</v>
      </c>
      <c r="E91" s="149"/>
      <c r="F91" s="149"/>
      <c r="G91" s="149"/>
      <c r="H91" s="100"/>
      <c r="I91" s="100"/>
      <c r="J91" s="107"/>
    </row>
    <row r="92" spans="2:10" x14ac:dyDescent="0.2">
      <c r="B92" s="106"/>
      <c r="C92" s="60"/>
      <c r="D92" s="73"/>
      <c r="E92" s="73"/>
      <c r="F92" s="60"/>
      <c r="G92" s="133"/>
      <c r="H92" s="73"/>
      <c r="I92" s="73"/>
      <c r="J92" s="107"/>
    </row>
    <row r="93" spans="2:10" x14ac:dyDescent="0.2">
      <c r="B93" s="106"/>
      <c r="C93" s="65" t="s">
        <v>171</v>
      </c>
      <c r="D93" s="65" t="s">
        <v>58</v>
      </c>
      <c r="E93" s="65"/>
      <c r="F93" s="60"/>
      <c r="G93" s="60"/>
      <c r="H93" s="73"/>
      <c r="I93" s="60"/>
      <c r="J93" s="107"/>
    </row>
    <row r="94" spans="2:10" ht="15" thickBot="1" x14ac:dyDescent="0.25">
      <c r="B94" s="106"/>
      <c r="C94" s="60"/>
      <c r="D94" s="60"/>
      <c r="E94" s="60"/>
      <c r="F94" s="60"/>
      <c r="G94" s="60"/>
      <c r="H94" s="60"/>
      <c r="I94" s="60"/>
      <c r="J94" s="107"/>
    </row>
    <row r="95" spans="2:10" ht="21" customHeight="1" thickBot="1" x14ac:dyDescent="0.25">
      <c r="B95" s="106"/>
      <c r="C95" s="60"/>
      <c r="D95" s="108" t="s">
        <v>172</v>
      </c>
      <c r="E95" s="109" t="s">
        <v>93</v>
      </c>
      <c r="F95" s="109" t="s">
        <v>160</v>
      </c>
      <c r="G95" s="109" t="s">
        <v>161</v>
      </c>
      <c r="H95" s="152" t="s">
        <v>56</v>
      </c>
      <c r="I95" s="110" t="s">
        <v>220</v>
      </c>
      <c r="J95" s="107"/>
    </row>
    <row r="96" spans="2:10" ht="9" customHeight="1" x14ac:dyDescent="0.2">
      <c r="B96" s="106"/>
      <c r="C96" s="60"/>
      <c r="D96" s="151"/>
      <c r="E96" s="175"/>
      <c r="F96" s="175"/>
      <c r="G96" s="176"/>
      <c r="H96" s="176"/>
      <c r="I96" s="175"/>
      <c r="J96" s="107"/>
    </row>
    <row r="97" spans="2:10" ht="14.25" customHeight="1" x14ac:dyDescent="0.2">
      <c r="B97" s="106"/>
      <c r="C97" s="60"/>
      <c r="D97" s="60"/>
      <c r="E97" s="60"/>
      <c r="F97" s="60"/>
      <c r="G97" s="73"/>
      <c r="H97" s="73"/>
      <c r="I97" s="60"/>
      <c r="J97" s="107"/>
    </row>
    <row r="98" spans="2:10" ht="14.25" customHeight="1" x14ac:dyDescent="0.2">
      <c r="B98" s="106"/>
      <c r="C98" s="60"/>
      <c r="D98" s="60" t="s">
        <v>166</v>
      </c>
      <c r="E98" s="202">
        <v>97238880</v>
      </c>
      <c r="F98" s="111">
        <v>83697100</v>
      </c>
      <c r="G98" s="111">
        <v>-30801220</v>
      </c>
      <c r="H98" s="73">
        <v>14896456</v>
      </c>
      <c r="I98" s="67">
        <v>-586736</v>
      </c>
      <c r="J98" s="107"/>
    </row>
    <row r="99" spans="2:10" x14ac:dyDescent="0.2">
      <c r="B99" s="106"/>
      <c r="C99" s="60"/>
      <c r="D99" s="60" t="s">
        <v>185</v>
      </c>
      <c r="E99" s="202">
        <v>70888238</v>
      </c>
      <c r="F99" s="111">
        <v>15435455</v>
      </c>
      <c r="G99" s="67">
        <v>28381266</v>
      </c>
      <c r="H99" s="153">
        <v>2179622</v>
      </c>
      <c r="I99" s="104">
        <v>-9830956</v>
      </c>
      <c r="J99" s="107"/>
    </row>
    <row r="100" spans="2:10" ht="15" thickBot="1" x14ac:dyDescent="0.25">
      <c r="B100" s="106"/>
      <c r="C100" s="60"/>
      <c r="D100" s="64" t="s">
        <v>186</v>
      </c>
      <c r="E100" s="203">
        <f>SUM(E98:E99)</f>
        <v>168127118</v>
      </c>
      <c r="F100" s="113">
        <f>SUM(F98:F99)</f>
        <v>99132555</v>
      </c>
      <c r="G100" s="113">
        <f>SUM(G96:G99)</f>
        <v>-2419954</v>
      </c>
      <c r="H100" s="123">
        <f>SUM(H98:H99)</f>
        <v>17076078</v>
      </c>
      <c r="I100" s="177">
        <f>SUM(I98:I99)</f>
        <v>-10417692</v>
      </c>
      <c r="J100" s="112"/>
    </row>
    <row r="101" spans="2:10" ht="18.75" customHeight="1" thickTop="1" thickBot="1" x14ac:dyDescent="0.25">
      <c r="B101" s="106"/>
      <c r="C101" s="60"/>
      <c r="D101" s="60"/>
      <c r="E101" s="60"/>
      <c r="F101" s="60"/>
      <c r="G101" s="60"/>
      <c r="H101" s="60"/>
      <c r="I101" s="72"/>
      <c r="J101" s="107"/>
    </row>
    <row r="102" spans="2:10" ht="15" thickBot="1" x14ac:dyDescent="0.25">
      <c r="B102" s="106"/>
      <c r="C102" s="60"/>
      <c r="D102" s="108" t="s">
        <v>172</v>
      </c>
      <c r="E102" s="110" t="s">
        <v>188</v>
      </c>
      <c r="F102" s="151"/>
      <c r="G102" s="205"/>
      <c r="H102" s="205"/>
      <c r="I102" s="151"/>
      <c r="J102" s="107"/>
    </row>
    <row r="103" spans="2:10" ht="18" customHeight="1" x14ac:dyDescent="0.2">
      <c r="B103" s="106"/>
      <c r="C103" s="60"/>
      <c r="D103" s="151"/>
      <c r="E103" s="175"/>
      <c r="F103" s="151"/>
      <c r="G103" s="73"/>
      <c r="H103" s="73"/>
      <c r="I103" s="151"/>
      <c r="J103" s="107"/>
    </row>
    <row r="104" spans="2:10" ht="14.25" customHeight="1" x14ac:dyDescent="0.2">
      <c r="B104" s="106"/>
      <c r="C104" s="60"/>
      <c r="D104" s="60" t="s">
        <v>166</v>
      </c>
      <c r="E104" s="380">
        <f>SUM(F98:I98)</f>
        <v>67205600</v>
      </c>
      <c r="F104" s="111"/>
      <c r="G104" s="111"/>
      <c r="H104" s="73"/>
      <c r="I104" s="67"/>
      <c r="J104" s="107"/>
    </row>
    <row r="105" spans="2:10" x14ac:dyDescent="0.2">
      <c r="B105" s="106"/>
      <c r="C105" s="60"/>
      <c r="D105" s="60" t="s">
        <v>185</v>
      </c>
      <c r="E105" s="380">
        <f>SUM(F99:I99)</f>
        <v>36165387</v>
      </c>
      <c r="F105" s="111"/>
      <c r="G105" s="67"/>
      <c r="H105" s="73"/>
      <c r="I105" s="67"/>
      <c r="J105" s="107"/>
    </row>
    <row r="106" spans="2:10" ht="15" thickBot="1" x14ac:dyDescent="0.25">
      <c r="B106" s="106"/>
      <c r="C106" s="60"/>
      <c r="D106" s="64" t="s">
        <v>186</v>
      </c>
      <c r="E106" s="203">
        <f>SUM(E104:E105)</f>
        <v>103370987</v>
      </c>
      <c r="F106" s="204"/>
      <c r="G106" s="204"/>
      <c r="H106" s="92"/>
      <c r="I106" s="69"/>
      <c r="J106" s="112"/>
    </row>
    <row r="107" spans="2:10" ht="15" thickTop="1" x14ac:dyDescent="0.2">
      <c r="B107" s="106"/>
      <c r="C107" s="60"/>
      <c r="D107" s="64"/>
      <c r="E107" s="362"/>
      <c r="F107" s="204"/>
      <c r="G107" s="204"/>
      <c r="H107" s="92"/>
      <c r="I107" s="69"/>
      <c r="J107" s="112"/>
    </row>
    <row r="108" spans="2:10" x14ac:dyDescent="0.2">
      <c r="B108" s="106"/>
      <c r="C108" s="60"/>
      <c r="D108" s="64"/>
      <c r="E108" s="362"/>
      <c r="F108" s="381"/>
      <c r="G108" s="204"/>
      <c r="H108" s="92"/>
      <c r="I108" s="69"/>
      <c r="J108" s="112"/>
    </row>
    <row r="109" spans="2:10" x14ac:dyDescent="0.2">
      <c r="B109" s="106"/>
      <c r="C109" s="65" t="s">
        <v>209</v>
      </c>
      <c r="D109" s="363" t="s">
        <v>256</v>
      </c>
      <c r="E109" s="363"/>
      <c r="F109" s="204"/>
      <c r="G109" s="204"/>
      <c r="H109" s="92"/>
      <c r="I109" s="69"/>
      <c r="J109" s="112"/>
    </row>
    <row r="110" spans="2:10" ht="6.75" customHeight="1" x14ac:dyDescent="0.2">
      <c r="B110" s="106"/>
      <c r="C110" s="60"/>
      <c r="D110" s="64"/>
      <c r="E110" s="362"/>
      <c r="F110" s="204"/>
      <c r="G110" s="204"/>
      <c r="H110" s="92"/>
      <c r="I110" s="69"/>
      <c r="J110" s="112"/>
    </row>
    <row r="111" spans="2:10" x14ac:dyDescent="0.2">
      <c r="B111" s="106"/>
      <c r="C111" s="60"/>
      <c r="D111" s="149" t="s">
        <v>269</v>
      </c>
      <c r="E111" s="364"/>
      <c r="F111" s="129"/>
      <c r="G111" s="129"/>
      <c r="H111" s="73"/>
      <c r="I111" s="69"/>
      <c r="J111" s="112"/>
    </row>
    <row r="112" spans="2:10" x14ac:dyDescent="0.2">
      <c r="B112" s="106"/>
      <c r="C112" s="65"/>
      <c r="D112" s="149"/>
      <c r="E112" s="60"/>
      <c r="F112" s="60"/>
      <c r="G112" s="129"/>
      <c r="H112" s="129"/>
      <c r="I112" s="72"/>
      <c r="J112" s="107"/>
    </row>
    <row r="113" spans="1:10" x14ac:dyDescent="0.2">
      <c r="B113" s="106"/>
      <c r="C113" s="65"/>
      <c r="D113" s="60"/>
      <c r="E113" s="60"/>
      <c r="F113" s="60"/>
      <c r="G113" s="129"/>
      <c r="H113" s="129"/>
      <c r="I113" s="72"/>
      <c r="J113" s="107"/>
    </row>
    <row r="114" spans="1:10" x14ac:dyDescent="0.2">
      <c r="B114" s="106"/>
      <c r="C114" s="60"/>
      <c r="D114" s="80" t="s">
        <v>4</v>
      </c>
      <c r="E114" s="80"/>
      <c r="F114" s="81"/>
      <c r="G114" s="73"/>
      <c r="H114" s="129"/>
      <c r="I114" s="67"/>
      <c r="J114" s="107"/>
    </row>
    <row r="115" spans="1:10" x14ac:dyDescent="0.2">
      <c r="B115" s="106"/>
      <c r="C115" s="60"/>
      <c r="D115" s="73"/>
      <c r="E115" s="73"/>
      <c r="F115" s="73"/>
      <c r="G115" s="73"/>
      <c r="H115" s="73"/>
      <c r="I115" s="144"/>
      <c r="J115" s="107"/>
    </row>
    <row r="116" spans="1:10" x14ac:dyDescent="0.2">
      <c r="B116" s="106"/>
      <c r="C116" s="79" t="s">
        <v>89</v>
      </c>
      <c r="D116" s="92" t="s">
        <v>275</v>
      </c>
      <c r="E116" s="92"/>
      <c r="F116" s="73"/>
      <c r="G116" s="73"/>
      <c r="H116" s="73"/>
      <c r="I116" s="61"/>
      <c r="J116" s="114"/>
    </row>
    <row r="117" spans="1:10" x14ac:dyDescent="0.2">
      <c r="B117" s="106"/>
      <c r="C117" s="73"/>
      <c r="D117" s="92"/>
      <c r="E117" s="92"/>
      <c r="F117" s="73"/>
      <c r="G117" s="73"/>
      <c r="I117" s="61"/>
      <c r="J117" s="114"/>
    </row>
    <row r="118" spans="1:10" x14ac:dyDescent="0.2">
      <c r="B118" s="106"/>
      <c r="C118" s="73"/>
      <c r="D118" s="92"/>
      <c r="E118" s="92"/>
      <c r="F118" s="73" t="s">
        <v>65</v>
      </c>
      <c r="G118" s="73"/>
      <c r="H118" s="111">
        <v>516778.01</v>
      </c>
      <c r="I118" s="61"/>
      <c r="J118" s="114"/>
    </row>
    <row r="119" spans="1:10" x14ac:dyDescent="0.2">
      <c r="B119" s="106"/>
      <c r="C119" s="73"/>
      <c r="D119" s="92"/>
      <c r="E119" s="72"/>
      <c r="F119" s="73" t="s">
        <v>66</v>
      </c>
      <c r="G119" s="115"/>
      <c r="H119" s="120">
        <v>1806669.95</v>
      </c>
      <c r="I119" s="61"/>
      <c r="J119" s="114"/>
    </row>
    <row r="120" spans="1:10" ht="14.25" customHeight="1" thickBot="1" x14ac:dyDescent="0.25">
      <c r="B120" s="106"/>
      <c r="C120" s="73"/>
      <c r="D120" s="73"/>
      <c r="E120" s="73"/>
      <c r="F120" s="73"/>
      <c r="G120" s="96" t="s">
        <v>118</v>
      </c>
      <c r="H120" s="116">
        <f>SUM(H118:H119)</f>
        <v>2323447.96</v>
      </c>
      <c r="I120" s="61"/>
      <c r="J120" s="114"/>
    </row>
    <row r="121" spans="1:10" ht="15.75" customHeight="1" thickTop="1" x14ac:dyDescent="0.2">
      <c r="B121" s="106"/>
      <c r="C121" s="73"/>
      <c r="D121" s="73"/>
      <c r="E121" s="73"/>
      <c r="F121" s="73"/>
      <c r="G121" s="96"/>
      <c r="H121" s="117"/>
      <c r="I121" s="61"/>
      <c r="J121" s="114"/>
    </row>
    <row r="122" spans="1:10" ht="15.75" customHeight="1" x14ac:dyDescent="0.2">
      <c r="B122" s="106"/>
      <c r="C122" s="73"/>
      <c r="D122" s="80" t="s">
        <v>134</v>
      </c>
      <c r="E122" s="80"/>
      <c r="F122" s="73"/>
      <c r="G122" s="96"/>
      <c r="H122" s="117"/>
      <c r="I122" s="61"/>
      <c r="J122" s="114"/>
    </row>
    <row r="123" spans="1:10" x14ac:dyDescent="0.2">
      <c r="A123" s="39"/>
      <c r="B123" s="106"/>
      <c r="C123" s="73"/>
      <c r="D123" s="73"/>
      <c r="E123" s="73"/>
      <c r="F123" s="73"/>
      <c r="G123" s="96"/>
      <c r="H123" s="117"/>
      <c r="I123" s="61"/>
      <c r="J123" s="114"/>
    </row>
    <row r="124" spans="1:10" x14ac:dyDescent="0.2">
      <c r="B124" s="106"/>
      <c r="C124" s="79" t="s">
        <v>117</v>
      </c>
      <c r="D124" s="118" t="s">
        <v>276</v>
      </c>
      <c r="E124" s="118"/>
      <c r="F124" s="92"/>
      <c r="G124" s="96"/>
      <c r="H124" s="117"/>
      <c r="I124" s="61"/>
      <c r="J124" s="114"/>
    </row>
    <row r="125" spans="1:10" x14ac:dyDescent="0.2">
      <c r="B125" s="106"/>
      <c r="C125" s="73"/>
      <c r="D125" s="92"/>
      <c r="E125" s="92"/>
      <c r="F125" s="92"/>
      <c r="G125" s="96"/>
      <c r="H125" s="117"/>
      <c r="I125" s="61"/>
      <c r="J125" s="114"/>
    </row>
    <row r="126" spans="1:10" ht="15" customHeight="1" x14ac:dyDescent="0.2">
      <c r="B126" s="106"/>
      <c r="C126" s="73"/>
      <c r="D126" s="92"/>
      <c r="E126" s="92"/>
      <c r="F126" s="92"/>
      <c r="G126" s="96"/>
      <c r="H126" s="117"/>
      <c r="I126" s="61"/>
      <c r="J126" s="114"/>
    </row>
    <row r="127" spans="1:10" ht="14.25" customHeight="1" x14ac:dyDescent="0.2">
      <c r="B127" s="106"/>
      <c r="C127" s="73"/>
      <c r="E127" s="73"/>
      <c r="F127" s="73" t="s">
        <v>262</v>
      </c>
      <c r="G127" s="96"/>
      <c r="H127" s="111">
        <v>461049501.47000003</v>
      </c>
      <c r="I127" s="61"/>
      <c r="J127" s="114"/>
    </row>
    <row r="128" spans="1:10" hidden="1" x14ac:dyDescent="0.2">
      <c r="B128" s="106"/>
      <c r="C128" s="73"/>
      <c r="D128" s="73" t="s">
        <v>155</v>
      </c>
      <c r="E128" s="73"/>
      <c r="F128" s="73"/>
      <c r="G128" s="96"/>
      <c r="H128" s="111"/>
      <c r="I128" s="61"/>
      <c r="J128" s="114"/>
    </row>
    <row r="129" spans="2:10" ht="14.25" hidden="1" customHeight="1" x14ac:dyDescent="0.2">
      <c r="B129" s="106"/>
      <c r="C129" s="73"/>
      <c r="D129" s="73" t="s">
        <v>135</v>
      </c>
      <c r="E129" s="73"/>
      <c r="F129" s="73"/>
      <c r="G129" s="119"/>
      <c r="H129" s="111"/>
      <c r="I129" s="61"/>
      <c r="J129" s="114"/>
    </row>
    <row r="130" spans="2:10" ht="14.25" hidden="1" customHeight="1" x14ac:dyDescent="0.2">
      <c r="B130" s="106"/>
      <c r="C130" s="73"/>
      <c r="D130" s="73" t="s">
        <v>150</v>
      </c>
      <c r="E130" s="73"/>
      <c r="F130" s="73"/>
      <c r="G130" s="119"/>
      <c r="H130" s="120"/>
      <c r="I130" s="61"/>
      <c r="J130" s="114"/>
    </row>
    <row r="131" spans="2:10" ht="15" thickBot="1" x14ac:dyDescent="0.25">
      <c r="B131" s="106"/>
      <c r="C131" s="73"/>
      <c r="D131" s="92"/>
      <c r="E131" s="73"/>
      <c r="F131" s="92" t="s">
        <v>136</v>
      </c>
      <c r="G131" s="96"/>
      <c r="H131" s="121">
        <f>SUM(H127:H130)</f>
        <v>461049501.47000003</v>
      </c>
      <c r="I131" s="61"/>
      <c r="J131" s="114"/>
    </row>
    <row r="132" spans="2:10" ht="15.75" thickTop="1" thickBot="1" x14ac:dyDescent="0.25">
      <c r="B132" s="158"/>
      <c r="C132" s="122"/>
      <c r="D132" s="123"/>
      <c r="E132" s="123"/>
      <c r="F132" s="123"/>
      <c r="G132" s="124"/>
      <c r="H132" s="116"/>
      <c r="I132" s="125"/>
      <c r="J132" s="126"/>
    </row>
    <row r="133" spans="2:10" ht="21" customHeight="1" thickTop="1" x14ac:dyDescent="0.2">
      <c r="B133" s="106"/>
      <c r="C133" s="79" t="s">
        <v>121</v>
      </c>
      <c r="D133" s="80" t="s">
        <v>127</v>
      </c>
      <c r="E133" s="80"/>
      <c r="F133" s="73"/>
      <c r="G133" s="96"/>
      <c r="H133" s="117"/>
      <c r="I133" s="61"/>
      <c r="J133" s="114"/>
    </row>
    <row r="134" spans="2:10" x14ac:dyDescent="0.2">
      <c r="B134" s="106"/>
      <c r="C134" s="73"/>
      <c r="D134" s="80"/>
      <c r="E134" s="80"/>
      <c r="F134" s="73"/>
      <c r="G134" s="96"/>
      <c r="H134" s="117"/>
      <c r="I134" s="61"/>
      <c r="J134" s="114"/>
    </row>
    <row r="135" spans="2:10" ht="20.25" customHeight="1" x14ac:dyDescent="0.2">
      <c r="B135" s="106"/>
      <c r="D135" s="118" t="s">
        <v>277</v>
      </c>
      <c r="E135" s="118"/>
      <c r="F135" s="92"/>
      <c r="G135" s="96"/>
      <c r="H135" s="117"/>
      <c r="I135" s="61"/>
      <c r="J135" s="114"/>
    </row>
    <row r="136" spans="2:10" x14ac:dyDescent="0.2">
      <c r="B136" s="106"/>
      <c r="C136" s="79"/>
      <c r="D136" s="92"/>
      <c r="E136" s="92"/>
      <c r="F136" s="92"/>
      <c r="G136" s="96"/>
      <c r="H136" s="117"/>
      <c r="I136" s="61"/>
      <c r="J136" s="114"/>
    </row>
    <row r="137" spans="2:10" x14ac:dyDescent="0.2">
      <c r="B137" s="106"/>
      <c r="C137" s="73"/>
      <c r="D137" s="92"/>
      <c r="E137" s="92"/>
      <c r="G137" s="96"/>
      <c r="H137" s="117"/>
      <c r="I137" s="69"/>
      <c r="J137" s="114"/>
    </row>
    <row r="138" spans="2:10" x14ac:dyDescent="0.2">
      <c r="B138" s="106"/>
      <c r="C138" s="73"/>
      <c r="D138" s="100" t="s">
        <v>131</v>
      </c>
      <c r="E138" s="100"/>
      <c r="F138" s="100"/>
      <c r="G138" s="118"/>
      <c r="H138" s="393">
        <v>3584398.8</v>
      </c>
      <c r="I138" s="69"/>
      <c r="J138" s="114"/>
    </row>
    <row r="139" spans="2:10" x14ac:dyDescent="0.2">
      <c r="B139" s="106"/>
      <c r="C139" s="73"/>
      <c r="D139" s="100" t="s">
        <v>115</v>
      </c>
      <c r="E139" s="100"/>
      <c r="F139" s="100"/>
      <c r="G139" s="118"/>
      <c r="H139" s="111">
        <v>134763.39000000001</v>
      </c>
      <c r="I139" s="69"/>
      <c r="J139" s="114"/>
    </row>
    <row r="140" spans="2:10" x14ac:dyDescent="0.2">
      <c r="B140" s="106"/>
      <c r="C140" s="73"/>
      <c r="D140" s="100" t="s">
        <v>113</v>
      </c>
      <c r="E140" s="100"/>
      <c r="F140" s="100"/>
      <c r="G140" s="118"/>
      <c r="H140" s="111">
        <v>2463402.0799999996</v>
      </c>
      <c r="I140" s="72"/>
      <c r="J140" s="114"/>
    </row>
    <row r="141" spans="2:10" hidden="1" x14ac:dyDescent="0.2">
      <c r="B141" s="106"/>
      <c r="C141" s="73"/>
      <c r="D141" s="100" t="s">
        <v>90</v>
      </c>
      <c r="E141" s="100"/>
      <c r="F141" s="100"/>
      <c r="G141" s="118"/>
      <c r="H141" s="67">
        <v>0</v>
      </c>
      <c r="I141" s="72"/>
      <c r="J141" s="114"/>
    </row>
    <row r="142" spans="2:10" hidden="1" x14ac:dyDescent="0.2">
      <c r="B142" s="106"/>
      <c r="C142" s="73"/>
      <c r="D142" s="100" t="s">
        <v>204</v>
      </c>
      <c r="E142" s="100"/>
      <c r="F142" s="100"/>
      <c r="G142" s="118"/>
      <c r="H142" s="67">
        <v>0</v>
      </c>
      <c r="I142" s="72"/>
      <c r="J142" s="114"/>
    </row>
    <row r="143" spans="2:10" x14ac:dyDescent="0.2">
      <c r="B143" s="106"/>
      <c r="C143" s="73"/>
      <c r="D143" s="127" t="s">
        <v>151</v>
      </c>
      <c r="E143" s="127"/>
      <c r="F143" s="100"/>
      <c r="G143" s="118"/>
      <c r="H143" s="111">
        <v>66478380.43</v>
      </c>
      <c r="I143" s="72"/>
      <c r="J143" s="114"/>
    </row>
    <row r="144" spans="2:10" hidden="1" x14ac:dyDescent="0.2">
      <c r="B144" s="106"/>
      <c r="C144" s="73"/>
      <c r="D144" s="100" t="s">
        <v>21</v>
      </c>
      <c r="E144" s="100"/>
      <c r="F144" s="100"/>
      <c r="G144" s="118"/>
      <c r="H144" s="111">
        <v>0</v>
      </c>
      <c r="I144" s="72"/>
      <c r="J144" s="114"/>
    </row>
    <row r="145" spans="2:10" x14ac:dyDescent="0.2">
      <c r="B145" s="106"/>
      <c r="C145" s="73"/>
      <c r="D145" s="127" t="s">
        <v>270</v>
      </c>
      <c r="E145" s="127"/>
      <c r="F145" s="100"/>
      <c r="G145" s="118"/>
      <c r="H145" s="111">
        <v>2797400</v>
      </c>
      <c r="I145" s="72"/>
      <c r="J145" s="114"/>
    </row>
    <row r="146" spans="2:10" ht="15" thickBot="1" x14ac:dyDescent="0.25">
      <c r="B146" s="106"/>
      <c r="C146" s="73"/>
      <c r="D146" s="128"/>
      <c r="E146" s="128"/>
      <c r="F146" s="100"/>
      <c r="G146" s="96" t="s">
        <v>128</v>
      </c>
      <c r="H146" s="121">
        <f>SUM(H138:H145)</f>
        <v>75458344.700000003</v>
      </c>
      <c r="I146" s="72"/>
      <c r="J146" s="114"/>
    </row>
    <row r="147" spans="2:10" ht="15" thickTop="1" x14ac:dyDescent="0.2">
      <c r="B147" s="106"/>
      <c r="C147" s="73"/>
      <c r="D147" s="128"/>
      <c r="E147" s="128"/>
      <c r="F147" s="100"/>
      <c r="G147" s="73"/>
      <c r="H147" s="73"/>
      <c r="I147" s="72"/>
      <c r="J147" s="114"/>
    </row>
    <row r="148" spans="2:10" hidden="1" x14ac:dyDescent="0.2">
      <c r="B148" s="106"/>
      <c r="C148" s="79" t="s">
        <v>129</v>
      </c>
      <c r="D148" s="80" t="s">
        <v>11</v>
      </c>
      <c r="E148" s="80"/>
      <c r="F148" s="81"/>
      <c r="G148" s="60"/>
      <c r="H148" s="129"/>
      <c r="I148" s="72"/>
      <c r="J148" s="114"/>
    </row>
    <row r="149" spans="2:10" hidden="1" x14ac:dyDescent="0.2">
      <c r="B149" s="106"/>
      <c r="C149" s="73"/>
      <c r="D149" s="60"/>
      <c r="E149" s="60"/>
      <c r="F149" s="60"/>
      <c r="G149" s="60"/>
      <c r="H149" s="129"/>
      <c r="I149" s="61"/>
      <c r="J149" s="114"/>
    </row>
    <row r="150" spans="2:10" ht="15" hidden="1" thickBot="1" x14ac:dyDescent="0.25">
      <c r="B150" s="106"/>
      <c r="C150" s="60"/>
      <c r="D150" s="60"/>
      <c r="E150" s="60"/>
      <c r="F150" s="60"/>
      <c r="G150" s="60"/>
      <c r="H150" s="129"/>
      <c r="I150" s="130" t="e">
        <f>+#REF!</f>
        <v>#REF!</v>
      </c>
      <c r="J150" s="107"/>
    </row>
    <row r="151" spans="2:10" hidden="1" x14ac:dyDescent="0.2">
      <c r="B151" s="106"/>
      <c r="C151" s="60" t="s">
        <v>183</v>
      </c>
      <c r="D151" s="60"/>
      <c r="E151" s="60"/>
      <c r="F151" s="60"/>
      <c r="G151" s="60"/>
      <c r="H151" s="73"/>
      <c r="I151" s="60"/>
      <c r="J151" s="114"/>
    </row>
    <row r="152" spans="2:10" hidden="1" x14ac:dyDescent="0.2">
      <c r="B152" s="106"/>
      <c r="C152" s="60"/>
      <c r="D152" s="60"/>
      <c r="E152" s="60"/>
      <c r="F152" s="60"/>
      <c r="G152" s="60"/>
      <c r="H152" s="73"/>
      <c r="I152" s="60"/>
      <c r="J152" s="114"/>
    </row>
    <row r="153" spans="2:10" hidden="1" x14ac:dyDescent="0.2">
      <c r="B153" s="106"/>
      <c r="C153" s="60" t="s">
        <v>72</v>
      </c>
      <c r="D153" s="60"/>
      <c r="E153" s="60"/>
      <c r="F153" s="60"/>
      <c r="G153" s="60"/>
      <c r="H153" s="73"/>
      <c r="I153" s="61"/>
      <c r="J153" s="114"/>
    </row>
    <row r="154" spans="2:10" hidden="1" x14ac:dyDescent="0.2">
      <c r="B154" s="106"/>
      <c r="C154" s="60" t="s">
        <v>189</v>
      </c>
      <c r="D154" s="60"/>
      <c r="E154" s="60"/>
      <c r="F154" s="60"/>
      <c r="G154" s="60"/>
      <c r="H154" s="73"/>
      <c r="I154" s="61"/>
      <c r="J154" s="114"/>
    </row>
    <row r="155" spans="2:10" hidden="1" x14ac:dyDescent="0.2">
      <c r="B155" s="106"/>
      <c r="C155" s="60" t="s">
        <v>152</v>
      </c>
      <c r="D155" s="60"/>
      <c r="E155" s="60"/>
      <c r="F155" s="60"/>
      <c r="G155" s="60"/>
      <c r="H155" s="73"/>
      <c r="I155" s="61"/>
      <c r="J155" s="114"/>
    </row>
    <row r="156" spans="2:10" hidden="1" x14ac:dyDescent="0.2">
      <c r="B156" s="106"/>
      <c r="C156" s="60" t="s">
        <v>2</v>
      </c>
      <c r="D156" s="60"/>
      <c r="E156" s="60"/>
      <c r="F156" s="60"/>
      <c r="G156" s="60"/>
      <c r="H156" s="73"/>
      <c r="I156" s="61" t="s">
        <v>73</v>
      </c>
      <c r="J156" s="114"/>
    </row>
    <row r="157" spans="2:10" hidden="1" x14ac:dyDescent="0.2">
      <c r="B157" s="106"/>
      <c r="C157" s="60" t="s">
        <v>3</v>
      </c>
      <c r="D157" s="60"/>
      <c r="E157" s="60"/>
      <c r="F157" s="60"/>
      <c r="G157" s="60"/>
      <c r="H157" s="73"/>
      <c r="I157" s="61"/>
      <c r="J157" s="114"/>
    </row>
    <row r="158" spans="2:10" hidden="1" x14ac:dyDescent="0.2">
      <c r="B158" s="106"/>
      <c r="C158" s="65" t="s">
        <v>107</v>
      </c>
      <c r="D158" s="60"/>
      <c r="E158" s="60"/>
      <c r="F158" s="60"/>
      <c r="G158" s="60"/>
      <c r="H158" s="73"/>
      <c r="I158" s="62">
        <v>0</v>
      </c>
      <c r="J158" s="114"/>
    </row>
    <row r="159" spans="2:10" hidden="1" x14ac:dyDescent="0.2">
      <c r="B159" s="106"/>
      <c r="C159" s="60" t="s">
        <v>108</v>
      </c>
      <c r="D159" s="60"/>
      <c r="E159" s="60"/>
      <c r="F159" s="60"/>
      <c r="G159" s="60"/>
      <c r="H159" s="73"/>
      <c r="I159" s="67"/>
      <c r="J159" s="114"/>
    </row>
    <row r="160" spans="2:10" x14ac:dyDescent="0.2">
      <c r="B160" s="106"/>
      <c r="C160" s="60"/>
      <c r="D160" s="60"/>
      <c r="E160" s="60"/>
      <c r="F160" s="60"/>
      <c r="G160" s="60"/>
      <c r="H160" s="73"/>
      <c r="I160" s="67"/>
      <c r="J160" s="114"/>
    </row>
    <row r="161" spans="2:10" x14ac:dyDescent="0.2">
      <c r="B161" s="106"/>
      <c r="C161" s="179"/>
      <c r="D161" s="65"/>
      <c r="E161" s="65"/>
      <c r="F161" s="60"/>
      <c r="G161" s="60"/>
      <c r="I161" s="117"/>
      <c r="J161" s="114"/>
    </row>
    <row r="162" spans="2:10" ht="21.75" customHeight="1" thickBot="1" x14ac:dyDescent="0.25">
      <c r="B162" s="158"/>
      <c r="C162" s="160"/>
      <c r="D162" s="160"/>
      <c r="E162" s="160"/>
      <c r="F162" s="159"/>
      <c r="G162" s="159"/>
      <c r="H162" s="122"/>
      <c r="I162" s="116"/>
      <c r="J162" s="126"/>
    </row>
    <row r="163" spans="2:10" ht="15" thickTop="1" x14ac:dyDescent="0.2">
      <c r="C163" s="60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7"/>
      <c r="G166" s="38"/>
      <c r="H166" s="9"/>
    </row>
    <row r="167" spans="2:10" x14ac:dyDescent="0.2">
      <c r="D167" s="37"/>
      <c r="E167" s="40"/>
      <c r="F167" s="7"/>
      <c r="G167" s="38"/>
      <c r="H167" s="27"/>
    </row>
    <row r="168" spans="2:10" x14ac:dyDescent="0.2">
      <c r="H168" s="379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4:G1871"/>
  <sheetViews>
    <sheetView zoomScale="110" zoomScaleNormal="110" workbookViewId="0">
      <selection activeCell="M10" sqref="M10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16384" width="11.42578125" style="16"/>
  </cols>
  <sheetData>
    <row r="4" spans="2:7" ht="15" thickBot="1" x14ac:dyDescent="0.25"/>
    <row r="5" spans="2:7" ht="15" thickTop="1" x14ac:dyDescent="0.2">
      <c r="B5" s="287"/>
      <c r="C5" s="288"/>
      <c r="D5" s="288"/>
      <c r="E5" s="288"/>
      <c r="F5" s="288"/>
      <c r="G5" s="289"/>
    </row>
    <row r="6" spans="2:7" x14ac:dyDescent="0.2">
      <c r="B6" s="290"/>
      <c r="C6" s="21"/>
      <c r="D6" s="21"/>
      <c r="E6" s="21"/>
      <c r="F6" s="21"/>
      <c r="G6" s="291"/>
    </row>
    <row r="7" spans="2:7" x14ac:dyDescent="0.2">
      <c r="B7" s="290"/>
      <c r="C7" s="21"/>
      <c r="D7" s="21"/>
      <c r="E7" s="21"/>
      <c r="F7" s="21"/>
      <c r="G7" s="291"/>
    </row>
    <row r="8" spans="2:7" x14ac:dyDescent="0.2">
      <c r="B8" s="290"/>
      <c r="C8" s="3"/>
      <c r="D8" s="3"/>
      <c r="E8" s="3"/>
      <c r="F8" s="3"/>
      <c r="G8" s="291"/>
    </row>
    <row r="9" spans="2:7" x14ac:dyDescent="0.2">
      <c r="B9" s="402" t="s">
        <v>1</v>
      </c>
      <c r="C9" s="403"/>
      <c r="D9" s="403"/>
      <c r="E9" s="403"/>
      <c r="F9" s="403"/>
      <c r="G9" s="404"/>
    </row>
    <row r="10" spans="2:7" x14ac:dyDescent="0.2">
      <c r="B10" s="402" t="str">
        <f>+'CASH F'!$B$10:$F$10</f>
        <v>DEL 01 DE ENERO AL 31 DE MAYO 2020</v>
      </c>
      <c r="C10" s="403"/>
      <c r="D10" s="403"/>
      <c r="E10" s="403"/>
      <c r="F10" s="403"/>
      <c r="G10" s="404"/>
    </row>
    <row r="11" spans="2:7" x14ac:dyDescent="0.2">
      <c r="B11" s="402" t="s">
        <v>168</v>
      </c>
      <c r="C11" s="403"/>
      <c r="D11" s="403"/>
      <c r="E11" s="403"/>
      <c r="F11" s="403"/>
      <c r="G11" s="404"/>
    </row>
    <row r="12" spans="2:7" ht="15" thickBot="1" x14ac:dyDescent="0.25">
      <c r="B12" s="301"/>
      <c r="C12" s="22"/>
      <c r="D12" s="22"/>
      <c r="E12" s="22"/>
      <c r="F12" s="22"/>
      <c r="G12" s="302"/>
    </row>
    <row r="13" spans="2:7" x14ac:dyDescent="0.2">
      <c r="B13" s="303"/>
      <c r="C13" s="60"/>
      <c r="D13" s="60"/>
      <c r="E13" s="60"/>
      <c r="F13" s="60"/>
      <c r="G13" s="107"/>
    </row>
    <row r="14" spans="2:7" x14ac:dyDescent="0.2">
      <c r="B14" s="303"/>
      <c r="C14" s="60"/>
      <c r="D14" s="347" t="s">
        <v>279</v>
      </c>
      <c r="E14" s="59"/>
      <c r="F14" s="347" t="s">
        <v>69</v>
      </c>
      <c r="G14" s="107"/>
    </row>
    <row r="15" spans="2:7" x14ac:dyDescent="0.2">
      <c r="B15" s="303"/>
      <c r="C15" s="60"/>
      <c r="D15" s="60"/>
      <c r="E15" s="60"/>
      <c r="F15" s="60"/>
      <c r="G15" s="107"/>
    </row>
    <row r="16" spans="2:7" x14ac:dyDescent="0.2">
      <c r="B16" s="303"/>
      <c r="C16" s="57" t="s">
        <v>195</v>
      </c>
      <c r="D16" s="73"/>
      <c r="E16" s="73"/>
      <c r="F16" s="73"/>
      <c r="G16" s="107"/>
    </row>
    <row r="17" spans="2:7" ht="12.75" hidden="1" customHeight="1" x14ac:dyDescent="0.2">
      <c r="B17" s="303"/>
      <c r="C17" s="60" t="s">
        <v>60</v>
      </c>
      <c r="D17" s="111">
        <v>0</v>
      </c>
      <c r="E17" s="111"/>
      <c r="F17" s="111">
        <f>+D17</f>
        <v>0</v>
      </c>
      <c r="G17" s="107"/>
    </row>
    <row r="18" spans="2:7" hidden="1" x14ac:dyDescent="0.2">
      <c r="B18" s="303"/>
      <c r="C18" s="60" t="s">
        <v>164</v>
      </c>
      <c r="D18" s="111"/>
      <c r="E18" s="111"/>
      <c r="F18" s="111">
        <f>+D18</f>
        <v>0</v>
      </c>
      <c r="G18" s="107"/>
    </row>
    <row r="19" spans="2:7" x14ac:dyDescent="0.2">
      <c r="B19" s="303"/>
      <c r="C19" s="60"/>
      <c r="D19" s="111"/>
      <c r="E19" s="111"/>
      <c r="F19" s="111"/>
      <c r="G19" s="107"/>
    </row>
    <row r="20" spans="2:7" x14ac:dyDescent="0.2">
      <c r="B20" s="303"/>
      <c r="C20" s="239" t="s">
        <v>130</v>
      </c>
      <c r="D20" s="278">
        <v>18331284.600000001</v>
      </c>
      <c r="E20" s="282"/>
      <c r="F20" s="278">
        <v>100466772.54000001</v>
      </c>
      <c r="G20" s="107"/>
    </row>
    <row r="21" spans="2:7" x14ac:dyDescent="0.2">
      <c r="B21" s="303"/>
      <c r="C21" s="239" t="s">
        <v>139</v>
      </c>
      <c r="D21" s="278">
        <v>29825472.84</v>
      </c>
      <c r="E21" s="282"/>
      <c r="F21" s="278">
        <v>162266591.59</v>
      </c>
      <c r="G21" s="107"/>
    </row>
    <row r="22" spans="2:7" x14ac:dyDescent="0.2">
      <c r="B22" s="303"/>
      <c r="C22" s="239" t="s">
        <v>145</v>
      </c>
      <c r="D22" s="278">
        <v>219840</v>
      </c>
      <c r="E22" s="304"/>
      <c r="F22" s="278">
        <v>1369967.81</v>
      </c>
      <c r="G22" s="107"/>
    </row>
    <row r="23" spans="2:7" hidden="1" x14ac:dyDescent="0.2">
      <c r="B23" s="303"/>
      <c r="C23" s="239" t="s">
        <v>147</v>
      </c>
      <c r="D23" s="278">
        <v>0</v>
      </c>
      <c r="E23" s="259"/>
      <c r="F23" s="278">
        <v>0</v>
      </c>
      <c r="G23" s="107"/>
    </row>
    <row r="24" spans="2:7" x14ac:dyDescent="0.2">
      <c r="B24" s="303"/>
      <c r="C24" s="239" t="s">
        <v>88</v>
      </c>
      <c r="D24" s="279">
        <v>74263.600000000006</v>
      </c>
      <c r="E24" s="278"/>
      <c r="F24" s="279">
        <v>2797004.05</v>
      </c>
      <c r="G24" s="107"/>
    </row>
    <row r="25" spans="2:7" x14ac:dyDescent="0.2">
      <c r="B25" s="303"/>
      <c r="C25" s="70" t="s">
        <v>169</v>
      </c>
      <c r="D25" s="68">
        <f>SUM(D20:D24)</f>
        <v>48450861.039999999</v>
      </c>
      <c r="E25" s="111"/>
      <c r="F25" s="68">
        <f>SUM(F20:F24)</f>
        <v>266900335.99000001</v>
      </c>
      <c r="G25" s="107"/>
    </row>
    <row r="26" spans="2:7" x14ac:dyDescent="0.2">
      <c r="B26" s="303"/>
      <c r="D26" s="350"/>
      <c r="E26" s="350"/>
      <c r="G26" s="107"/>
    </row>
    <row r="27" spans="2:7" x14ac:dyDescent="0.2">
      <c r="B27" s="303"/>
      <c r="C27" s="57" t="s">
        <v>196</v>
      </c>
      <c r="D27" s="305"/>
      <c r="E27" s="56"/>
      <c r="F27" s="305"/>
      <c r="G27" s="107"/>
    </row>
    <row r="28" spans="2:7" x14ac:dyDescent="0.2">
      <c r="B28" s="303"/>
      <c r="C28" s="57"/>
      <c r="D28" s="111"/>
      <c r="E28" s="111"/>
      <c r="F28" s="111"/>
      <c r="G28" s="107"/>
    </row>
    <row r="29" spans="2:7" x14ac:dyDescent="0.2">
      <c r="B29" s="303"/>
      <c r="C29" s="280" t="s">
        <v>76</v>
      </c>
      <c r="D29" s="394">
        <v>35770721.950000003</v>
      </c>
      <c r="E29" s="395"/>
      <c r="F29" s="394">
        <v>187154231.22</v>
      </c>
      <c r="G29" s="107"/>
    </row>
    <row r="30" spans="2:7" x14ac:dyDescent="0.2">
      <c r="B30" s="303"/>
      <c r="C30" s="281" t="s">
        <v>77</v>
      </c>
      <c r="D30" s="394">
        <v>4209947.12</v>
      </c>
      <c r="E30" s="396"/>
      <c r="F30" s="394">
        <v>21368115.350000001</v>
      </c>
      <c r="G30" s="107"/>
    </row>
    <row r="31" spans="2:7" x14ac:dyDescent="0.2">
      <c r="B31" s="303"/>
      <c r="C31" s="281" t="s">
        <v>210</v>
      </c>
      <c r="D31" s="394">
        <v>1614927.61</v>
      </c>
      <c r="E31" s="396"/>
      <c r="F31" s="394">
        <v>7772796.3300000001</v>
      </c>
      <c r="G31" s="107"/>
    </row>
    <row r="32" spans="2:7" x14ac:dyDescent="0.2">
      <c r="B32" s="303"/>
      <c r="C32" s="281" t="s">
        <v>94</v>
      </c>
      <c r="D32" s="394">
        <v>1224841.1099999999</v>
      </c>
      <c r="E32" s="395"/>
      <c r="F32" s="394">
        <v>6103625.5999999996</v>
      </c>
      <c r="G32" s="107"/>
    </row>
    <row r="33" spans="2:7" x14ac:dyDescent="0.2">
      <c r="B33" s="303"/>
      <c r="C33" s="281" t="s">
        <v>78</v>
      </c>
      <c r="D33" s="397">
        <v>336300</v>
      </c>
      <c r="E33" s="395"/>
      <c r="F33" s="397">
        <v>1403352.4</v>
      </c>
      <c r="G33" s="107"/>
    </row>
    <row r="34" spans="2:7" x14ac:dyDescent="0.2">
      <c r="B34" s="303"/>
      <c r="C34" s="64" t="s">
        <v>80</v>
      </c>
      <c r="D34" s="68">
        <f>SUM(D29:D33)</f>
        <v>43156737.789999999</v>
      </c>
      <c r="E34" s="117"/>
      <c r="F34" s="68">
        <f>SUM(F29:F33)</f>
        <v>223802120.90000001</v>
      </c>
      <c r="G34" s="107"/>
    </row>
    <row r="35" spans="2:7" x14ac:dyDescent="0.2">
      <c r="B35" s="303"/>
      <c r="C35" s="64"/>
      <c r="D35" s="117"/>
      <c r="E35" s="117"/>
      <c r="F35" s="117"/>
      <c r="G35" s="107"/>
    </row>
    <row r="36" spans="2:7" hidden="1" x14ac:dyDescent="0.2">
      <c r="B36" s="303"/>
      <c r="C36" s="57" t="s">
        <v>79</v>
      </c>
      <c r="D36" s="111"/>
      <c r="E36" s="56"/>
      <c r="F36" s="111"/>
      <c r="G36" s="107"/>
    </row>
    <row r="37" spans="2:7" hidden="1" x14ac:dyDescent="0.2">
      <c r="B37" s="303"/>
      <c r="C37" s="100" t="s">
        <v>170</v>
      </c>
      <c r="D37" s="131">
        <v>0</v>
      </c>
      <c r="E37" s="56"/>
      <c r="F37" s="120">
        <v>0</v>
      </c>
      <c r="G37" s="107"/>
    </row>
    <row r="38" spans="2:7" hidden="1" x14ac:dyDescent="0.2">
      <c r="B38" s="303"/>
      <c r="C38" s="64" t="s">
        <v>81</v>
      </c>
      <c r="D38" s="93">
        <f>+D37</f>
        <v>0</v>
      </c>
      <c r="E38" s="117"/>
      <c r="F38" s="117">
        <f>SUM(F37)</f>
        <v>0</v>
      </c>
      <c r="G38" s="107"/>
    </row>
    <row r="39" spans="2:7" x14ac:dyDescent="0.2">
      <c r="B39" s="303"/>
      <c r="C39" s="64"/>
      <c r="D39" s="117"/>
      <c r="E39" s="117"/>
      <c r="F39" s="117"/>
      <c r="G39" s="107"/>
    </row>
    <row r="40" spans="2:7" x14ac:dyDescent="0.2">
      <c r="B40" s="303"/>
      <c r="C40" s="70" t="s">
        <v>62</v>
      </c>
      <c r="D40" s="68">
        <f>+D38+D34</f>
        <v>43156737.789999999</v>
      </c>
      <c r="E40" s="111"/>
      <c r="F40" s="68">
        <f>+F38+F34</f>
        <v>223802120.90000001</v>
      </c>
      <c r="G40" s="107"/>
    </row>
    <row r="41" spans="2:7" x14ac:dyDescent="0.2">
      <c r="B41" s="303"/>
      <c r="C41" s="60"/>
      <c r="D41" s="111"/>
      <c r="E41" s="111"/>
      <c r="F41" s="120"/>
      <c r="G41" s="107"/>
    </row>
    <row r="42" spans="2:7" ht="15" thickBot="1" x14ac:dyDescent="0.25">
      <c r="B42" s="303"/>
      <c r="C42" s="70" t="s">
        <v>148</v>
      </c>
      <c r="D42" s="121">
        <f>+D25-D40</f>
        <v>5294123.25</v>
      </c>
      <c r="E42" s="111"/>
      <c r="F42" s="121">
        <f>+F25-F34</f>
        <v>43098215.090000004</v>
      </c>
      <c r="G42" s="107"/>
    </row>
    <row r="43" spans="2:7" ht="15" thickTop="1" x14ac:dyDescent="0.2">
      <c r="B43" s="303"/>
      <c r="C43" s="60"/>
      <c r="D43" s="66"/>
      <c r="E43" s="73"/>
      <c r="F43" s="73"/>
      <c r="G43" s="107"/>
    </row>
    <row r="44" spans="2:7" ht="14.25" hidden="1" customHeight="1" x14ac:dyDescent="0.2">
      <c r="B44" s="303"/>
      <c r="C44" s="57"/>
      <c r="D44" s="66"/>
      <c r="E44" s="73"/>
      <c r="F44" s="73"/>
      <c r="G44" s="107"/>
    </row>
    <row r="45" spans="2:7" hidden="1" x14ac:dyDescent="0.2">
      <c r="B45" s="303"/>
      <c r="C45" s="57"/>
      <c r="D45" s="66"/>
      <c r="E45" s="73"/>
      <c r="F45" s="73"/>
      <c r="G45" s="107"/>
    </row>
    <row r="46" spans="2:7" hidden="1" x14ac:dyDescent="0.2">
      <c r="B46" s="303"/>
      <c r="C46" s="57"/>
      <c r="D46" s="66"/>
      <c r="E46" s="73"/>
      <c r="F46" s="73"/>
      <c r="G46" s="107"/>
    </row>
    <row r="47" spans="2:7" x14ac:dyDescent="0.2">
      <c r="B47" s="303"/>
      <c r="C47" s="65"/>
      <c r="D47" s="92"/>
      <c r="E47" s="56"/>
      <c r="F47" s="56"/>
      <c r="G47" s="107"/>
    </row>
    <row r="48" spans="2:7" x14ac:dyDescent="0.2">
      <c r="B48" s="303"/>
      <c r="C48" s="65"/>
      <c r="D48" s="305"/>
      <c r="E48" s="56"/>
      <c r="F48" s="305"/>
      <c r="G48" s="107"/>
    </row>
    <row r="49" spans="2:7" x14ac:dyDescent="0.2">
      <c r="B49" s="303"/>
      <c r="C49" s="60"/>
      <c r="D49" s="305"/>
      <c r="E49" s="305"/>
      <c r="F49" s="305"/>
      <c r="G49" s="107"/>
    </row>
    <row r="50" spans="2:7" x14ac:dyDescent="0.2">
      <c r="B50" s="303"/>
      <c r="C50" s="60"/>
      <c r="E50" s="60"/>
      <c r="F50" s="133"/>
      <c r="G50" s="107"/>
    </row>
    <row r="51" spans="2:7" ht="15" thickBot="1" x14ac:dyDescent="0.25">
      <c r="B51" s="306"/>
      <c r="C51" s="159"/>
      <c r="D51" s="307"/>
      <c r="E51" s="159"/>
      <c r="F51" s="308"/>
      <c r="G51" s="309"/>
    </row>
    <row r="52" spans="2:7" s="17" customFormat="1" ht="15" thickTop="1" x14ac:dyDescent="0.2">
      <c r="B52" s="12"/>
      <c r="C52" s="12"/>
      <c r="D52" s="12"/>
      <c r="E52" s="12"/>
      <c r="F52" s="12"/>
      <c r="G52" s="12"/>
    </row>
    <row r="53" spans="2:7" s="17" customFormat="1" x14ac:dyDescent="0.2">
      <c r="B53" s="12"/>
      <c r="C53" s="12"/>
      <c r="D53" s="12"/>
      <c r="E53" s="12"/>
      <c r="F53" s="12"/>
      <c r="G53" s="12"/>
    </row>
    <row r="54" spans="2:7" s="17" customFormat="1" x14ac:dyDescent="0.2">
      <c r="B54" s="12"/>
      <c r="C54" s="12"/>
      <c r="D54" s="12"/>
      <c r="E54" s="12"/>
      <c r="F54" s="12"/>
      <c r="G54" s="12"/>
    </row>
    <row r="55" spans="2:7" s="17" customFormat="1" x14ac:dyDescent="0.2">
      <c r="B55" s="12"/>
      <c r="C55" s="12"/>
      <c r="D55" s="12"/>
      <c r="E55" s="12"/>
      <c r="F55" s="12"/>
      <c r="G55" s="12"/>
    </row>
    <row r="56" spans="2:7" s="17" customFormat="1" x14ac:dyDescent="0.2">
      <c r="B56" s="12"/>
      <c r="C56" s="377" t="s">
        <v>213</v>
      </c>
      <c r="D56" s="412" t="s">
        <v>217</v>
      </c>
      <c r="E56" s="412"/>
      <c r="F56" s="412"/>
      <c r="G56" s="12"/>
    </row>
    <row r="57" spans="2:7" s="4" customFormat="1" x14ac:dyDescent="0.2">
      <c r="B57" s="11"/>
      <c r="C57" s="14" t="s">
        <v>211</v>
      </c>
      <c r="D57" s="409" t="s">
        <v>190</v>
      </c>
      <c r="E57" s="409"/>
      <c r="F57" s="409"/>
      <c r="G57" s="13"/>
    </row>
    <row r="58" spans="2:7" s="4" customFormat="1" x14ac:dyDescent="0.2">
      <c r="B58" s="11"/>
      <c r="D58" s="284"/>
      <c r="E58" s="284"/>
      <c r="F58" s="284"/>
      <c r="G58" s="13"/>
    </row>
    <row r="59" spans="2:7" s="17" customFormat="1" x14ac:dyDescent="0.2">
      <c r="B59" s="12"/>
      <c r="C59" s="12"/>
      <c r="D59" s="12"/>
      <c r="E59" s="12"/>
      <c r="F59" s="12"/>
      <c r="G59" s="12"/>
    </row>
    <row r="60" spans="2:7" s="17" customFormat="1" x14ac:dyDescent="0.2">
      <c r="B60" s="12"/>
      <c r="C60" s="12"/>
      <c r="D60" s="12"/>
      <c r="E60" s="12"/>
      <c r="F60" s="12"/>
      <c r="G60" s="12"/>
    </row>
    <row r="61" spans="2:7" s="17" customFormat="1" x14ac:dyDescent="0.2">
      <c r="B61" s="12"/>
      <c r="C61" s="14" t="s">
        <v>218</v>
      </c>
      <c r="D61" s="12"/>
      <c r="E61" s="12"/>
      <c r="F61" s="12"/>
      <c r="G61" s="12"/>
    </row>
    <row r="62" spans="2:7" s="17" customFormat="1" x14ac:dyDescent="0.2">
      <c r="B62" s="12"/>
      <c r="C62" s="285" t="s">
        <v>40</v>
      </c>
      <c r="D62" s="285"/>
      <c r="E62" s="285"/>
      <c r="F62" s="285"/>
      <c r="G62" s="12"/>
    </row>
    <row r="63" spans="2:7" s="17" customFormat="1" x14ac:dyDescent="0.2">
      <c r="B63" s="12"/>
      <c r="C63" s="12"/>
      <c r="D63" s="12"/>
      <c r="E63" s="12"/>
      <c r="F63" s="12"/>
      <c r="G63" s="12"/>
    </row>
    <row r="64" spans="2:7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T174"/>
  <sheetViews>
    <sheetView zoomScaleNormal="100" workbookViewId="0">
      <selection activeCell="F18" sqref="F18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8" customWidth="1"/>
    <col min="7" max="7" width="3.140625" style="12" customWidth="1"/>
    <col min="8" max="8" width="18" style="48" bestFit="1" customWidth="1"/>
    <col min="9" max="9" width="17.28515625" style="187" bestFit="1" customWidth="1"/>
    <col min="10" max="10" width="16.5703125" style="12" bestFit="1" customWidth="1"/>
    <col min="11" max="11" width="17.5703125" style="11" bestFit="1" customWidth="1"/>
    <col min="12" max="12" width="17.28515625" style="11" bestFit="1" customWidth="1"/>
    <col min="13" max="13" width="12.85546875" style="11" bestFit="1" customWidth="1"/>
    <col min="14" max="16384" width="11.42578125" style="11"/>
  </cols>
  <sheetData>
    <row r="3" spans="2:16" ht="15" thickBot="1" x14ac:dyDescent="0.25"/>
    <row r="4" spans="2:16" ht="15" thickTop="1" x14ac:dyDescent="0.2">
      <c r="B4" s="310"/>
      <c r="C4" s="311"/>
      <c r="D4" s="312"/>
      <c r="E4" s="312"/>
      <c r="F4" s="313"/>
    </row>
    <row r="5" spans="2:16" x14ac:dyDescent="0.2">
      <c r="B5" s="314"/>
      <c r="C5" s="44"/>
      <c r="D5" s="45"/>
      <c r="E5" s="45"/>
      <c r="F5" s="315"/>
    </row>
    <row r="6" spans="2:16" x14ac:dyDescent="0.2">
      <c r="B6" s="314"/>
      <c r="C6" s="44"/>
      <c r="D6" s="45"/>
      <c r="E6" s="45"/>
      <c r="F6" s="315"/>
    </row>
    <row r="7" spans="2:16" x14ac:dyDescent="0.2">
      <c r="B7" s="314"/>
      <c r="C7" s="44"/>
      <c r="D7" s="45"/>
      <c r="E7" s="45"/>
      <c r="F7" s="316"/>
    </row>
    <row r="8" spans="2:16" x14ac:dyDescent="0.2">
      <c r="B8" s="317"/>
      <c r="C8" s="20"/>
      <c r="D8" s="20"/>
      <c r="E8" s="20"/>
      <c r="F8" s="318"/>
    </row>
    <row r="9" spans="2:16" x14ac:dyDescent="0.2">
      <c r="B9" s="402" t="s">
        <v>7</v>
      </c>
      <c r="C9" s="403"/>
      <c r="D9" s="403"/>
      <c r="E9" s="403"/>
      <c r="F9" s="404"/>
    </row>
    <row r="10" spans="2:16" x14ac:dyDescent="0.2">
      <c r="B10" s="402" t="s">
        <v>278</v>
      </c>
      <c r="C10" s="403"/>
      <c r="D10" s="403"/>
      <c r="E10" s="403"/>
      <c r="F10" s="404"/>
    </row>
    <row r="11" spans="2:16" x14ac:dyDescent="0.2">
      <c r="B11" s="402" t="s">
        <v>168</v>
      </c>
      <c r="C11" s="403"/>
      <c r="D11" s="403"/>
      <c r="E11" s="403"/>
      <c r="F11" s="404"/>
    </row>
    <row r="12" spans="2:16" ht="15" thickBot="1" x14ac:dyDescent="0.25">
      <c r="B12" s="319"/>
      <c r="C12" s="46"/>
      <c r="D12" s="47"/>
      <c r="E12" s="47"/>
      <c r="F12" s="320"/>
    </row>
    <row r="13" spans="2:16" x14ac:dyDescent="0.2">
      <c r="B13" s="321"/>
      <c r="C13" s="134"/>
      <c r="D13" s="135"/>
      <c r="E13" s="135"/>
      <c r="F13" s="322"/>
      <c r="J13" s="6"/>
      <c r="K13" s="49"/>
    </row>
    <row r="14" spans="2:16" x14ac:dyDescent="0.2">
      <c r="B14" s="384" t="s">
        <v>197</v>
      </c>
      <c r="C14" s="92"/>
      <c r="D14" s="136"/>
      <c r="E14" s="137"/>
      <c r="F14" s="324"/>
      <c r="J14" s="6"/>
      <c r="K14" s="6"/>
      <c r="L14" s="12"/>
      <c r="M14" s="12"/>
      <c r="N14" s="12"/>
      <c r="O14" s="12"/>
      <c r="P14" s="12"/>
    </row>
    <row r="15" spans="2:16" x14ac:dyDescent="0.2">
      <c r="B15" s="323"/>
      <c r="C15" s="92"/>
      <c r="D15" s="136"/>
      <c r="E15" s="137"/>
      <c r="F15" s="324"/>
      <c r="J15" s="182"/>
      <c r="K15" s="6"/>
      <c r="L15" s="12"/>
      <c r="M15" s="12"/>
      <c r="N15" s="12"/>
      <c r="O15" s="12"/>
      <c r="P15" s="12"/>
    </row>
    <row r="16" spans="2:16" x14ac:dyDescent="0.2">
      <c r="B16" s="385" t="s">
        <v>200</v>
      </c>
      <c r="C16" s="92"/>
      <c r="D16" s="136"/>
      <c r="E16" s="137"/>
      <c r="F16" s="324"/>
      <c r="J16" s="182"/>
      <c r="K16" s="6"/>
      <c r="L16" s="12"/>
      <c r="M16" s="12"/>
      <c r="N16" s="12"/>
      <c r="O16" s="12"/>
      <c r="P16" s="12"/>
    </row>
    <row r="17" spans="2:16" x14ac:dyDescent="0.2">
      <c r="B17" s="386" t="s">
        <v>0</v>
      </c>
      <c r="C17" s="92"/>
      <c r="D17" s="136"/>
      <c r="E17" s="369" t="str">
        <f>+RESULTADOS!D14</f>
        <v>Mayo</v>
      </c>
      <c r="F17" s="392" t="str">
        <f>+RESULTADOS!F14</f>
        <v>Acumulado</v>
      </c>
      <c r="J17" s="189"/>
      <c r="K17" s="6"/>
      <c r="L17" s="12"/>
      <c r="M17" s="12"/>
      <c r="N17" s="12"/>
      <c r="O17" s="12"/>
      <c r="P17" s="12"/>
    </row>
    <row r="18" spans="2:16" x14ac:dyDescent="0.2">
      <c r="B18" s="325"/>
      <c r="C18" s="92"/>
      <c r="D18" s="136"/>
      <c r="E18" s="136"/>
      <c r="F18" s="324"/>
      <c r="J18" s="189"/>
      <c r="K18" s="6"/>
      <c r="L18" s="12"/>
      <c r="M18" s="12"/>
      <c r="N18" s="12"/>
      <c r="O18" s="12"/>
      <c r="P18" s="12"/>
    </row>
    <row r="19" spans="2:16" ht="12.75" customHeight="1" x14ac:dyDescent="0.2">
      <c r="B19" s="326" t="s">
        <v>84</v>
      </c>
      <c r="C19" s="92"/>
      <c r="D19" s="136"/>
      <c r="E19" s="63">
        <f>+RESULTADOS!D42</f>
        <v>5294123.25</v>
      </c>
      <c r="F19" s="324">
        <f>+RESULTADOS!F42</f>
        <v>43098215.090000004</v>
      </c>
      <c r="G19" s="6"/>
      <c r="H19" s="351"/>
      <c r="I19" s="182"/>
      <c r="J19" s="190"/>
      <c r="K19" s="187"/>
      <c r="L19" s="12"/>
      <c r="M19" s="12"/>
      <c r="N19" s="12"/>
      <c r="O19" s="12"/>
      <c r="P19" s="12"/>
    </row>
    <row r="20" spans="2:16" ht="12" customHeight="1" x14ac:dyDescent="0.2">
      <c r="B20" s="326"/>
      <c r="C20" s="92"/>
      <c r="D20" s="136"/>
      <c r="E20" s="63"/>
      <c r="F20" s="324"/>
      <c r="G20" s="6"/>
      <c r="H20" s="187"/>
      <c r="J20" s="189"/>
      <c r="K20" s="6"/>
      <c r="L20" s="12"/>
      <c r="M20" s="12"/>
      <c r="N20" s="12"/>
      <c r="O20" s="12"/>
      <c r="P20" s="12"/>
    </row>
    <row r="21" spans="2:16" ht="14.25" customHeight="1" x14ac:dyDescent="0.2">
      <c r="B21" s="303" t="s">
        <v>156</v>
      </c>
      <c r="C21" s="73"/>
      <c r="D21" s="137"/>
      <c r="E21" s="357">
        <v>3229.74</v>
      </c>
      <c r="F21" s="327">
        <f>13298.1+E21</f>
        <v>16527.84</v>
      </c>
      <c r="G21" s="6"/>
      <c r="H21" s="182"/>
      <c r="I21" s="182"/>
      <c r="J21" s="189"/>
      <c r="K21" s="184"/>
      <c r="L21" s="12"/>
      <c r="M21" s="12"/>
      <c r="N21" s="12"/>
      <c r="O21" s="12"/>
      <c r="P21" s="12"/>
    </row>
    <row r="22" spans="2:16" ht="14.25" customHeight="1" x14ac:dyDescent="0.2">
      <c r="B22" s="303" t="s">
        <v>110</v>
      </c>
      <c r="C22" s="73"/>
      <c r="D22" s="137"/>
      <c r="E22" s="357">
        <v>-215340</v>
      </c>
      <c r="F22" s="327">
        <f>-189703.21+E22</f>
        <v>-405043.20999999996</v>
      </c>
      <c r="G22" s="6"/>
      <c r="H22" s="182"/>
      <c r="I22" s="182"/>
      <c r="J22" s="189"/>
      <c r="K22" s="184"/>
      <c r="L22" s="12"/>
      <c r="M22" s="12"/>
      <c r="N22" s="12"/>
      <c r="O22" s="12"/>
      <c r="P22" s="12"/>
    </row>
    <row r="23" spans="2:16" ht="14.25" hidden="1" customHeight="1" x14ac:dyDescent="0.2">
      <c r="B23" s="303" t="s">
        <v>12</v>
      </c>
      <c r="C23" s="73"/>
      <c r="D23" s="137"/>
      <c r="E23" s="357">
        <v>0</v>
      </c>
      <c r="F23" s="327">
        <v>0</v>
      </c>
      <c r="G23" s="6"/>
      <c r="H23" s="182"/>
      <c r="I23" s="182"/>
      <c r="J23" s="182"/>
      <c r="K23" s="184"/>
      <c r="L23" s="12"/>
      <c r="M23" s="12"/>
      <c r="N23" s="12"/>
      <c r="O23" s="12"/>
      <c r="P23" s="12"/>
    </row>
    <row r="24" spans="2:16" s="49" customFormat="1" x14ac:dyDescent="0.2">
      <c r="B24" s="303" t="s">
        <v>159</v>
      </c>
      <c r="C24" s="92"/>
      <c r="D24" s="136"/>
      <c r="E24" s="372">
        <v>770300</v>
      </c>
      <c r="F24" s="327">
        <f>-4562842.11+E24</f>
        <v>-3792542.1100000003</v>
      </c>
      <c r="G24" s="6"/>
      <c r="H24" s="182"/>
      <c r="I24" s="182"/>
      <c r="J24" s="182"/>
      <c r="K24" s="184"/>
      <c r="L24" s="6"/>
      <c r="M24" s="6"/>
      <c r="N24" s="6"/>
      <c r="O24" s="6"/>
      <c r="P24" s="6"/>
    </row>
    <row r="25" spans="2:16" s="49" customFormat="1" ht="13.5" customHeight="1" x14ac:dyDescent="0.2">
      <c r="B25" s="303" t="s">
        <v>82</v>
      </c>
      <c r="C25" s="92"/>
      <c r="D25" s="136"/>
      <c r="E25" s="372">
        <v>0</v>
      </c>
      <c r="F25" s="327">
        <v>-659215.44999999995</v>
      </c>
      <c r="G25" s="6"/>
      <c r="H25" s="182"/>
      <c r="I25" s="182"/>
      <c r="J25" s="182"/>
      <c r="K25" s="184"/>
      <c r="L25" s="6"/>
      <c r="M25" s="6"/>
      <c r="N25" s="6"/>
      <c r="O25" s="6"/>
      <c r="P25" s="6"/>
    </row>
    <row r="26" spans="2:16" s="49" customFormat="1" ht="13.5" customHeight="1" x14ac:dyDescent="0.2">
      <c r="B26" s="303" t="s">
        <v>124</v>
      </c>
      <c r="C26" s="92"/>
      <c r="D26" s="136"/>
      <c r="E26" s="372">
        <v>199690.56</v>
      </c>
      <c r="F26" s="327">
        <f>798762.04+E26</f>
        <v>998452.60000000009</v>
      </c>
      <c r="G26" s="6"/>
      <c r="H26" s="182"/>
      <c r="I26" s="182"/>
      <c r="J26" s="184"/>
      <c r="K26" s="184"/>
      <c r="L26" s="6"/>
      <c r="M26" s="6"/>
      <c r="N26" s="6"/>
      <c r="O26" s="6"/>
      <c r="P26" s="6"/>
    </row>
    <row r="27" spans="2:16" s="49" customFormat="1" x14ac:dyDescent="0.2">
      <c r="B27" s="303" t="s">
        <v>74</v>
      </c>
      <c r="C27" s="92"/>
      <c r="D27" s="136"/>
      <c r="E27" s="357">
        <v>-2463792.38</v>
      </c>
      <c r="F27" s="327">
        <f>-6691463.44+E27</f>
        <v>-9155255.8200000003</v>
      </c>
      <c r="G27" s="6"/>
      <c r="H27" s="182"/>
      <c r="I27" s="182"/>
      <c r="J27" s="184"/>
      <c r="K27" s="184"/>
      <c r="L27" s="6"/>
      <c r="M27" s="6"/>
      <c r="N27" s="6"/>
      <c r="O27" s="6"/>
      <c r="P27" s="6"/>
    </row>
    <row r="28" spans="2:16" s="49" customFormat="1" x14ac:dyDescent="0.2">
      <c r="B28" s="303" t="s">
        <v>109</v>
      </c>
      <c r="C28" s="92"/>
      <c r="D28" s="136"/>
      <c r="E28" s="357">
        <v>57155.65</v>
      </c>
      <c r="F28" s="327">
        <f>772396.82+E28</f>
        <v>829552.47</v>
      </c>
      <c r="G28" s="6"/>
      <c r="H28" s="182"/>
      <c r="I28" s="182"/>
      <c r="J28" s="184"/>
      <c r="K28" s="184"/>
      <c r="L28" s="6"/>
      <c r="M28" s="6"/>
      <c r="N28" s="6"/>
      <c r="O28" s="6"/>
      <c r="P28" s="6"/>
    </row>
    <row r="29" spans="2:16" s="49" customFormat="1" x14ac:dyDescent="0.2">
      <c r="B29" s="303" t="s">
        <v>83</v>
      </c>
      <c r="C29" s="92"/>
      <c r="D29" s="136"/>
      <c r="E29" s="357">
        <v>16529858.550000001</v>
      </c>
      <c r="F29" s="327">
        <f>51965785.61+E29</f>
        <v>68495644.159999996</v>
      </c>
      <c r="G29" s="6"/>
      <c r="H29" s="201"/>
      <c r="I29" s="182"/>
      <c r="J29" s="184"/>
      <c r="K29" s="184"/>
      <c r="L29" s="6"/>
      <c r="M29" s="6"/>
      <c r="N29" s="6"/>
      <c r="O29" s="6"/>
      <c r="P29" s="6"/>
    </row>
    <row r="30" spans="2:16" s="49" customFormat="1" hidden="1" x14ac:dyDescent="0.2">
      <c r="B30" s="303" t="s">
        <v>165</v>
      </c>
      <c r="C30" s="92"/>
      <c r="D30" s="136"/>
      <c r="E30" s="357">
        <v>0</v>
      </c>
      <c r="F30" s="327">
        <v>0</v>
      </c>
      <c r="G30" s="6"/>
      <c r="H30" s="182"/>
      <c r="I30" s="182"/>
      <c r="J30" s="184"/>
      <c r="K30" s="184"/>
      <c r="L30" s="6"/>
      <c r="M30" s="6"/>
      <c r="N30" s="6"/>
      <c r="O30" s="6"/>
      <c r="P30" s="6"/>
    </row>
    <row r="31" spans="2:16" s="49" customFormat="1" x14ac:dyDescent="0.2">
      <c r="B31" s="303" t="s">
        <v>104</v>
      </c>
      <c r="C31" s="92"/>
      <c r="D31" s="136"/>
      <c r="E31" s="357">
        <v>4638326.54</v>
      </c>
      <c r="F31" s="327">
        <f>22212257.32+E31</f>
        <v>26850583.859999999</v>
      </c>
      <c r="G31" s="6"/>
      <c r="I31" s="182"/>
      <c r="J31" s="184"/>
      <c r="K31" s="184"/>
      <c r="L31" s="6"/>
      <c r="M31" s="6"/>
      <c r="N31" s="6"/>
      <c r="O31" s="6"/>
      <c r="P31" s="6"/>
    </row>
    <row r="32" spans="2:16" s="49" customFormat="1" x14ac:dyDescent="0.2">
      <c r="B32" s="303" t="s">
        <v>263</v>
      </c>
      <c r="C32" s="92"/>
      <c r="D32" s="136"/>
      <c r="E32" s="357">
        <v>-79145688.239999995</v>
      </c>
      <c r="F32" s="327">
        <f>-71680842.57+E32</f>
        <v>-150826530.81</v>
      </c>
      <c r="G32" s="6"/>
      <c r="I32" s="182"/>
      <c r="J32" s="184"/>
      <c r="K32" s="184"/>
      <c r="L32" s="6"/>
      <c r="M32" s="6"/>
      <c r="N32" s="6"/>
      <c r="O32" s="6"/>
      <c r="P32" s="6"/>
    </row>
    <row r="33" spans="2:16" s="49" customFormat="1" ht="15" thickBot="1" x14ac:dyDescent="0.25">
      <c r="B33" s="389"/>
      <c r="C33" s="123"/>
      <c r="D33" s="390"/>
      <c r="E33" s="390"/>
      <c r="F33" s="391"/>
      <c r="G33" s="35"/>
      <c r="H33" s="182"/>
      <c r="I33" s="187"/>
      <c r="J33" s="185"/>
      <c r="K33" s="6"/>
      <c r="L33" s="6"/>
      <c r="M33" s="6"/>
      <c r="N33" s="6"/>
      <c r="O33" s="6"/>
      <c r="P33" s="6"/>
    </row>
    <row r="34" spans="2:16" ht="16.5" customHeight="1" thickTop="1" thickBot="1" x14ac:dyDescent="0.25">
      <c r="B34" s="387" t="s">
        <v>198</v>
      </c>
      <c r="C34" s="138"/>
      <c r="D34" s="139" t="e">
        <f>+#REF!</f>
        <v>#REF!</v>
      </c>
      <c r="E34" s="388">
        <f>SUM(E19:E33)</f>
        <v>-54332136.329999998</v>
      </c>
      <c r="F34" s="335">
        <f>SUM(F19:F33)</f>
        <v>-24549611.38000001</v>
      </c>
      <c r="G34" s="6"/>
      <c r="H34" s="187"/>
      <c r="J34" s="184"/>
      <c r="K34" s="186"/>
      <c r="L34" s="12"/>
      <c r="M34" s="12"/>
      <c r="N34" s="12"/>
      <c r="O34" s="12"/>
      <c r="P34" s="12"/>
    </row>
    <row r="35" spans="2:16" ht="14.25" customHeight="1" x14ac:dyDescent="0.2">
      <c r="B35" s="331"/>
      <c r="C35" s="134"/>
      <c r="D35" s="135"/>
      <c r="E35" s="135"/>
      <c r="F35" s="322"/>
      <c r="G35" s="6"/>
      <c r="H35" s="187"/>
      <c r="J35" s="6"/>
      <c r="K35" s="6"/>
      <c r="L35" s="12"/>
      <c r="M35" s="12"/>
      <c r="N35" s="12"/>
      <c r="O35" s="12"/>
      <c r="P35" s="12"/>
    </row>
    <row r="36" spans="2:16" x14ac:dyDescent="0.2">
      <c r="B36" s="323" t="s">
        <v>222</v>
      </c>
      <c r="C36" s="92"/>
      <c r="D36" s="136"/>
      <c r="E36" s="137"/>
      <c r="F36" s="324"/>
      <c r="G36" s="6"/>
      <c r="H36" s="187"/>
      <c r="J36" s="187"/>
      <c r="K36" s="6"/>
      <c r="L36" s="12"/>
      <c r="M36" s="12"/>
      <c r="N36" s="12"/>
      <c r="O36" s="12"/>
      <c r="P36" s="12"/>
    </row>
    <row r="37" spans="2:16" x14ac:dyDescent="0.2">
      <c r="B37" s="332"/>
      <c r="C37" s="92"/>
      <c r="D37" s="136"/>
      <c r="E37" s="367"/>
      <c r="F37" s="333"/>
      <c r="G37" s="6"/>
      <c r="H37" s="187"/>
      <c r="J37" s="188"/>
      <c r="K37" s="6"/>
      <c r="L37" s="12"/>
      <c r="M37" s="12"/>
      <c r="N37" s="12"/>
      <c r="O37" s="12"/>
      <c r="P37" s="12"/>
    </row>
    <row r="38" spans="2:16" x14ac:dyDescent="0.2">
      <c r="B38" s="334" t="s">
        <v>201</v>
      </c>
      <c r="C38" s="92"/>
      <c r="D38" s="136"/>
      <c r="E38" s="358">
        <v>79593671.989999995</v>
      </c>
      <c r="F38" s="328">
        <f>36817250.84+E38</f>
        <v>116410922.83</v>
      </c>
      <c r="G38" s="6"/>
      <c r="J38" s="182"/>
      <c r="K38" s="182"/>
      <c r="L38" s="12"/>
      <c r="M38" s="12"/>
      <c r="N38" s="12"/>
      <c r="O38" s="12"/>
      <c r="P38" s="12"/>
    </row>
    <row r="39" spans="2:16" ht="12.75" customHeight="1" x14ac:dyDescent="0.2">
      <c r="B39" s="334" t="s">
        <v>85</v>
      </c>
      <c r="C39" s="73"/>
      <c r="D39" s="137"/>
      <c r="E39" s="358">
        <v>167118.82999999999</v>
      </c>
      <c r="F39" s="328">
        <f>668475.32+E39</f>
        <v>835594.14999999991</v>
      </c>
      <c r="G39" s="6"/>
      <c r="H39" s="187"/>
      <c r="J39" s="182"/>
      <c r="K39" s="182"/>
      <c r="L39" s="12"/>
      <c r="M39" s="12"/>
      <c r="N39" s="12"/>
      <c r="O39" s="12"/>
      <c r="P39" s="12"/>
    </row>
    <row r="40" spans="2:16" x14ac:dyDescent="0.2">
      <c r="B40" s="334" t="s">
        <v>86</v>
      </c>
      <c r="C40" s="73"/>
      <c r="D40" s="137"/>
      <c r="E40" s="358">
        <v>274804.91000000003</v>
      </c>
      <c r="F40" s="328">
        <f>974731.84+E40</f>
        <v>1249536.75</v>
      </c>
      <c r="G40" s="6"/>
      <c r="H40" s="187"/>
      <c r="J40" s="182"/>
      <c r="K40" s="182"/>
      <c r="L40" s="12"/>
      <c r="M40" s="12"/>
      <c r="N40" s="12"/>
      <c r="O40" s="12"/>
      <c r="P40" s="12"/>
    </row>
    <row r="41" spans="2:16" x14ac:dyDescent="0.2">
      <c r="B41" s="334" t="s">
        <v>87</v>
      </c>
      <c r="C41" s="73"/>
      <c r="D41" s="137"/>
      <c r="E41" s="358">
        <v>281375.49</v>
      </c>
      <c r="F41" s="328">
        <f>1130901.96+E41</f>
        <v>1412277.45</v>
      </c>
      <c r="G41" s="6"/>
      <c r="H41" s="187"/>
      <c r="J41" s="187"/>
      <c r="K41" s="182"/>
      <c r="L41" s="6"/>
      <c r="M41" s="12"/>
      <c r="N41" s="12"/>
      <c r="O41" s="12"/>
      <c r="P41" s="12"/>
    </row>
    <row r="42" spans="2:16" ht="12.75" customHeight="1" x14ac:dyDescent="0.2">
      <c r="B42" s="334" t="s">
        <v>95</v>
      </c>
      <c r="C42" s="73"/>
      <c r="D42" s="137"/>
      <c r="E42" s="358">
        <v>463029.48</v>
      </c>
      <c r="F42" s="328">
        <f>193117.13+E42</f>
        <v>656146.61</v>
      </c>
      <c r="G42" s="6"/>
      <c r="H42" s="187"/>
      <c r="J42" s="187"/>
      <c r="K42" s="182"/>
      <c r="L42" s="6"/>
      <c r="M42" s="12"/>
      <c r="N42" s="12"/>
      <c r="O42" s="12"/>
      <c r="P42" s="12"/>
    </row>
    <row r="43" spans="2:16" ht="12.75" customHeight="1" x14ac:dyDescent="0.2">
      <c r="B43" s="334" t="s">
        <v>223</v>
      </c>
      <c r="C43" s="73"/>
      <c r="D43" s="137"/>
      <c r="E43" s="359">
        <v>38512.400000000001</v>
      </c>
      <c r="F43" s="328">
        <f>154049.6+E43</f>
        <v>192562</v>
      </c>
      <c r="G43" s="6"/>
      <c r="H43" s="187"/>
      <c r="J43" s="187"/>
      <c r="K43" s="182"/>
      <c r="L43" s="6"/>
      <c r="M43" s="12"/>
      <c r="N43" s="12"/>
      <c r="O43" s="12"/>
      <c r="P43" s="12"/>
    </row>
    <row r="44" spans="2:16" ht="15" thickBot="1" x14ac:dyDescent="0.25">
      <c r="B44" s="329"/>
      <c r="C44" s="138"/>
      <c r="D44" s="139"/>
      <c r="E44" s="360"/>
      <c r="F44" s="335"/>
      <c r="G44" s="6"/>
      <c r="H44" s="182"/>
      <c r="J44" s="187"/>
      <c r="K44" s="187"/>
      <c r="L44" s="6"/>
      <c r="M44" s="12"/>
      <c r="N44" s="12"/>
      <c r="O44" s="12"/>
      <c r="P44" s="12"/>
    </row>
    <row r="45" spans="2:16" ht="15.75" customHeight="1" thickBot="1" x14ac:dyDescent="0.25">
      <c r="B45" s="336" t="s">
        <v>224</v>
      </c>
      <c r="C45" s="140"/>
      <c r="D45" s="141" t="e">
        <f>+#REF!</f>
        <v>#REF!</v>
      </c>
      <c r="E45" s="154">
        <f>SUM(E38:E44)</f>
        <v>80818513.099999994</v>
      </c>
      <c r="F45" s="330">
        <f>SUM(F38:F44)</f>
        <v>120757039.79000001</v>
      </c>
      <c r="G45" s="6"/>
      <c r="H45" s="368"/>
      <c r="I45" s="182"/>
      <c r="J45" s="48"/>
      <c r="K45" s="48"/>
      <c r="L45" s="6"/>
      <c r="M45" s="12"/>
      <c r="N45" s="12"/>
      <c r="O45" s="12"/>
      <c r="P45" s="12"/>
    </row>
    <row r="46" spans="2:16" ht="15.75" hidden="1" customHeight="1" x14ac:dyDescent="0.2">
      <c r="B46" s="354"/>
      <c r="C46" s="134"/>
      <c r="D46" s="135"/>
      <c r="E46" s="355"/>
      <c r="F46" s="322"/>
      <c r="G46" s="6"/>
      <c r="H46" s="182"/>
      <c r="I46" s="182"/>
      <c r="J46" s="48"/>
      <c r="K46" s="48"/>
      <c r="L46" s="6"/>
      <c r="M46" s="12"/>
      <c r="N46" s="12"/>
      <c r="O46" s="12"/>
      <c r="P46" s="12"/>
    </row>
    <row r="47" spans="2:16" hidden="1" x14ac:dyDescent="0.2">
      <c r="B47" s="332"/>
      <c r="C47" s="92"/>
      <c r="D47" s="136"/>
      <c r="E47" s="136"/>
      <c r="F47" s="324"/>
      <c r="G47" s="6"/>
      <c r="H47" s="192"/>
      <c r="I47" s="182"/>
      <c r="J47" s="48"/>
      <c r="K47" s="48"/>
      <c r="L47" s="6"/>
      <c r="M47" s="12"/>
      <c r="N47" s="12"/>
      <c r="O47" s="12"/>
      <c r="P47" s="12"/>
    </row>
    <row r="48" spans="2:16" hidden="1" x14ac:dyDescent="0.2">
      <c r="B48" s="384" t="s">
        <v>8</v>
      </c>
      <c r="C48" s="92"/>
      <c r="D48" s="136"/>
      <c r="E48" s="136"/>
      <c r="F48" s="324"/>
      <c r="G48" s="6"/>
      <c r="H48" s="192"/>
      <c r="I48" s="191"/>
      <c r="J48" s="48"/>
      <c r="K48" s="48"/>
      <c r="L48" s="6"/>
      <c r="M48" s="12"/>
      <c r="N48" s="12"/>
      <c r="O48" s="12"/>
      <c r="P48" s="12"/>
    </row>
    <row r="49" spans="2:20" hidden="1" x14ac:dyDescent="0.2">
      <c r="B49" s="332"/>
      <c r="C49" s="92"/>
      <c r="D49" s="136"/>
      <c r="E49" s="136"/>
      <c r="F49" s="324"/>
      <c r="G49" s="6"/>
      <c r="H49" s="189"/>
      <c r="I49" s="182"/>
      <c r="J49" s="187"/>
      <c r="K49" s="187"/>
      <c r="L49" s="6"/>
      <c r="M49" s="12"/>
      <c r="N49" s="12"/>
      <c r="O49" s="12"/>
      <c r="P49" s="12"/>
    </row>
    <row r="50" spans="2:20" ht="12.75" hidden="1" customHeight="1" x14ac:dyDescent="0.2">
      <c r="B50" s="303" t="s">
        <v>96</v>
      </c>
      <c r="C50" s="92"/>
      <c r="D50" s="136"/>
      <c r="E50" s="66">
        <v>0</v>
      </c>
      <c r="F50" s="333">
        <v>0</v>
      </c>
      <c r="G50" s="6"/>
      <c r="H50" s="193"/>
      <c r="I50" s="182"/>
      <c r="J50" s="50"/>
      <c r="K50" s="48"/>
      <c r="L50" s="6"/>
      <c r="M50" s="12"/>
      <c r="N50" s="12"/>
      <c r="O50" s="12"/>
      <c r="P50" s="12"/>
      <c r="Q50" s="12"/>
      <c r="R50" s="12"/>
      <c r="S50" s="12"/>
      <c r="T50" s="12"/>
    </row>
    <row r="51" spans="2:20" ht="12.75" hidden="1" customHeight="1" x14ac:dyDescent="0.2">
      <c r="B51" s="303" t="s">
        <v>42</v>
      </c>
      <c r="C51" s="92"/>
      <c r="D51" s="136"/>
      <c r="E51" s="382">
        <v>0</v>
      </c>
      <c r="F51" s="333">
        <v>0</v>
      </c>
      <c r="G51" s="6"/>
      <c r="H51" s="193"/>
      <c r="I51" s="182"/>
      <c r="J51" s="50"/>
      <c r="K51" s="48"/>
      <c r="L51" s="6"/>
      <c r="M51" s="12"/>
      <c r="N51" s="12"/>
      <c r="O51" s="12"/>
      <c r="P51" s="12"/>
      <c r="Q51" s="12"/>
      <c r="R51" s="12"/>
      <c r="S51" s="12"/>
      <c r="T51" s="12"/>
    </row>
    <row r="52" spans="2:20" ht="12.75" hidden="1" customHeight="1" x14ac:dyDescent="0.2">
      <c r="B52" s="303" t="s">
        <v>105</v>
      </c>
      <c r="C52" s="92"/>
      <c r="D52" s="136"/>
      <c r="E52" s="89">
        <v>0</v>
      </c>
      <c r="F52" s="333">
        <v>0</v>
      </c>
      <c r="G52" s="6"/>
      <c r="H52" s="193"/>
      <c r="J52" s="50"/>
      <c r="K52" s="48"/>
      <c r="L52" s="6"/>
      <c r="M52" s="12"/>
      <c r="N52" s="12"/>
      <c r="O52" s="12"/>
      <c r="P52" s="12"/>
      <c r="Q52" s="12"/>
      <c r="R52" s="12"/>
      <c r="S52" s="12"/>
      <c r="T52" s="12"/>
    </row>
    <row r="53" spans="2:20" hidden="1" x14ac:dyDescent="0.2">
      <c r="B53" s="303" t="s">
        <v>132</v>
      </c>
      <c r="C53" s="92"/>
      <c r="D53" s="136"/>
      <c r="E53" s="89">
        <v>0</v>
      </c>
      <c r="F53" s="333">
        <v>0</v>
      </c>
      <c r="G53" s="6"/>
      <c r="H53" s="193"/>
      <c r="J53" s="48"/>
      <c r="K53" s="48"/>
      <c r="L53" s="6"/>
      <c r="M53" s="12"/>
      <c r="N53" s="12"/>
      <c r="O53" s="12"/>
      <c r="P53" s="12"/>
      <c r="Q53" s="12"/>
      <c r="R53" s="12"/>
      <c r="S53" s="12"/>
      <c r="T53" s="12"/>
    </row>
    <row r="54" spans="2:20" hidden="1" x14ac:dyDescent="0.2">
      <c r="B54" s="303" t="s">
        <v>125</v>
      </c>
      <c r="C54" s="92"/>
      <c r="D54" s="136"/>
      <c r="E54" s="89">
        <v>0</v>
      </c>
      <c r="F54" s="333">
        <v>0</v>
      </c>
      <c r="G54" s="6"/>
      <c r="H54" s="193"/>
      <c r="J54" s="48"/>
      <c r="K54" s="48"/>
      <c r="L54" s="6"/>
      <c r="M54" s="12"/>
      <c r="N54" s="12"/>
      <c r="O54" s="12"/>
      <c r="P54" s="12"/>
      <c r="Q54" s="12"/>
      <c r="R54" s="12"/>
      <c r="S54" s="12"/>
      <c r="T54" s="12"/>
    </row>
    <row r="55" spans="2:20" hidden="1" x14ac:dyDescent="0.2">
      <c r="B55" s="303" t="s">
        <v>99</v>
      </c>
      <c r="C55" s="92"/>
      <c r="D55" s="136"/>
      <c r="E55" s="89">
        <v>0</v>
      </c>
      <c r="F55" s="333">
        <v>0</v>
      </c>
      <c r="G55" s="6"/>
      <c r="H55" s="193"/>
      <c r="J55" s="48"/>
      <c r="K55" s="48"/>
      <c r="L55" s="6"/>
      <c r="M55" s="12"/>
      <c r="N55" s="12"/>
      <c r="O55" s="12"/>
      <c r="P55" s="12"/>
      <c r="Q55" s="12"/>
      <c r="R55" s="12"/>
      <c r="S55" s="12"/>
      <c r="T55" s="12"/>
    </row>
    <row r="56" spans="2:20" ht="15" hidden="1" thickBot="1" x14ac:dyDescent="0.25">
      <c r="B56" s="329"/>
      <c r="C56" s="138"/>
      <c r="D56" s="139"/>
      <c r="E56" s="139"/>
      <c r="F56" s="335"/>
      <c r="G56" s="6"/>
      <c r="H56" s="189"/>
      <c r="I56" s="182"/>
      <c r="J56" s="48"/>
      <c r="K56" s="10"/>
      <c r="L56" s="6"/>
      <c r="N56" s="12"/>
      <c r="O56" s="12"/>
      <c r="P56" s="12"/>
      <c r="Q56" s="12"/>
      <c r="R56" s="12"/>
      <c r="S56" s="12"/>
      <c r="T56" s="12"/>
    </row>
    <row r="57" spans="2:20" ht="15.75" hidden="1" customHeight="1" thickBot="1" x14ac:dyDescent="0.25">
      <c r="B57" s="383" t="s">
        <v>9</v>
      </c>
      <c r="C57" s="142"/>
      <c r="D57" s="143" t="e">
        <f>+#REF!</f>
        <v>#REF!</v>
      </c>
      <c r="E57" s="154">
        <f>SUM(E50:E56)</f>
        <v>0</v>
      </c>
      <c r="F57" s="330">
        <f>SUM(F50:F56)</f>
        <v>0</v>
      </c>
      <c r="G57" s="6"/>
      <c r="H57" s="183"/>
      <c r="I57" s="183"/>
      <c r="J57" s="51"/>
      <c r="K57" s="10"/>
      <c r="L57" s="6"/>
      <c r="N57" s="12"/>
      <c r="O57" s="12"/>
      <c r="P57" s="12"/>
      <c r="Q57" s="12"/>
      <c r="R57" s="12"/>
      <c r="S57" s="12"/>
      <c r="T57" s="12"/>
    </row>
    <row r="58" spans="2:20" x14ac:dyDescent="0.2">
      <c r="B58" s="331"/>
      <c r="C58" s="134"/>
      <c r="D58" s="135"/>
      <c r="E58" s="135"/>
      <c r="F58" s="322"/>
      <c r="G58" s="6"/>
      <c r="H58" s="194"/>
      <c r="I58" s="183"/>
      <c r="J58" s="52"/>
      <c r="K58" s="10"/>
      <c r="L58" s="6"/>
      <c r="N58" s="12"/>
      <c r="O58" s="12"/>
      <c r="P58" s="12"/>
      <c r="Q58" s="12"/>
      <c r="R58" s="12"/>
      <c r="S58" s="12"/>
      <c r="T58" s="12"/>
    </row>
    <row r="59" spans="2:20" x14ac:dyDescent="0.2">
      <c r="B59" s="332"/>
      <c r="C59" s="92"/>
      <c r="D59" s="136"/>
      <c r="E59" s="136"/>
      <c r="F59" s="324"/>
      <c r="G59" s="6"/>
      <c r="H59" s="194"/>
      <c r="I59" s="183"/>
      <c r="J59" s="52"/>
      <c r="K59" s="10"/>
      <c r="L59" s="6"/>
      <c r="N59" s="12"/>
      <c r="O59" s="12"/>
      <c r="P59" s="12"/>
      <c r="Q59" s="12"/>
      <c r="R59" s="12"/>
      <c r="S59" s="12"/>
      <c r="T59" s="12"/>
    </row>
    <row r="60" spans="2:20" x14ac:dyDescent="0.2">
      <c r="B60" s="334" t="s">
        <v>28</v>
      </c>
      <c r="C60" s="73"/>
      <c r="D60" s="137"/>
      <c r="E60" s="132">
        <v>26486376.77</v>
      </c>
      <c r="F60" s="337">
        <f>41533428.22+E60</f>
        <v>68019804.989999995</v>
      </c>
      <c r="H60" s="196"/>
      <c r="J60" s="52"/>
      <c r="K60" s="10"/>
      <c r="L60" s="6"/>
      <c r="N60" s="12"/>
      <c r="O60" s="12"/>
      <c r="P60" s="12"/>
      <c r="Q60" s="12"/>
      <c r="R60" s="12"/>
      <c r="S60" s="12"/>
      <c r="T60" s="12"/>
    </row>
    <row r="61" spans="2:20" x14ac:dyDescent="0.2">
      <c r="B61" s="334" t="s">
        <v>97</v>
      </c>
      <c r="C61" s="73"/>
      <c r="D61" s="137"/>
      <c r="E61" s="66">
        <v>202778274.94999999</v>
      </c>
      <c r="F61" s="333">
        <v>161244846.72999999</v>
      </c>
      <c r="H61" s="193"/>
      <c r="I61" s="182"/>
      <c r="J61" s="52"/>
      <c r="K61" s="10"/>
      <c r="L61" s="6"/>
      <c r="N61" s="12"/>
      <c r="O61" s="12"/>
      <c r="P61" s="12"/>
      <c r="Q61" s="12"/>
      <c r="R61" s="12"/>
      <c r="S61" s="12"/>
      <c r="T61" s="12"/>
    </row>
    <row r="62" spans="2:20" ht="15" thickBot="1" x14ac:dyDescent="0.25">
      <c r="B62" s="329"/>
      <c r="C62" s="138"/>
      <c r="D62" s="139"/>
      <c r="E62" s="139" t="s">
        <v>73</v>
      </c>
      <c r="F62" s="335"/>
      <c r="H62" s="189"/>
      <c r="I62" s="183"/>
      <c r="J62" s="52"/>
      <c r="K62" s="10"/>
      <c r="L62" s="6"/>
      <c r="N62" s="12"/>
      <c r="O62" s="12"/>
      <c r="P62" s="12"/>
      <c r="Q62" s="12"/>
      <c r="R62" s="12"/>
      <c r="S62" s="12"/>
      <c r="T62" s="12"/>
    </row>
    <row r="63" spans="2:20" ht="18" customHeight="1" thickBot="1" x14ac:dyDescent="0.25">
      <c r="B63" s="346" t="s">
        <v>199</v>
      </c>
      <c r="C63" s="338"/>
      <c r="D63" s="339" t="e">
        <f>+#REF!+#REF!</f>
        <v>#REF!</v>
      </c>
      <c r="E63" s="340">
        <f>SUM(E60:E62)</f>
        <v>229264651.72</v>
      </c>
      <c r="F63" s="341">
        <f>SUM(F60:F62)</f>
        <v>229264651.71999997</v>
      </c>
      <c r="H63" s="368"/>
      <c r="I63" s="183"/>
      <c r="J63" s="52"/>
      <c r="K63" s="10"/>
      <c r="L63" s="6"/>
      <c r="N63" s="12"/>
      <c r="O63" s="12"/>
      <c r="P63" s="12"/>
      <c r="Q63" s="12"/>
      <c r="R63" s="12"/>
      <c r="S63" s="12"/>
      <c r="T63" s="12"/>
    </row>
    <row r="64" spans="2:20" ht="15" thickTop="1" x14ac:dyDescent="0.2">
      <c r="B64" s="58"/>
      <c r="C64" s="72"/>
      <c r="D64" s="145"/>
      <c r="E64" s="145"/>
      <c r="F64" s="146"/>
      <c r="H64" s="195"/>
      <c r="I64" s="193"/>
      <c r="J64" s="52"/>
      <c r="K64" s="10"/>
      <c r="L64" s="6"/>
      <c r="N64" s="12"/>
      <c r="O64" s="12"/>
      <c r="P64" s="12"/>
      <c r="Q64" s="12"/>
      <c r="R64" s="12"/>
      <c r="S64" s="12"/>
      <c r="T64" s="12"/>
    </row>
    <row r="65" spans="2:20" x14ac:dyDescent="0.2">
      <c r="B65" s="58"/>
      <c r="C65" s="72"/>
      <c r="D65" s="145"/>
      <c r="E65" s="145"/>
      <c r="F65" s="146"/>
      <c r="H65" s="183"/>
      <c r="I65" s="193"/>
      <c r="J65" s="52"/>
      <c r="K65" s="10"/>
      <c r="L65" s="6"/>
      <c r="N65" s="12"/>
      <c r="O65" s="12"/>
      <c r="P65" s="12"/>
      <c r="Q65" s="12"/>
      <c r="R65" s="12"/>
      <c r="S65" s="12"/>
      <c r="T65" s="12"/>
    </row>
    <row r="66" spans="2:20" x14ac:dyDescent="0.2">
      <c r="B66" s="58"/>
      <c r="C66" s="72"/>
      <c r="D66" s="145"/>
      <c r="E66" s="145"/>
      <c r="F66" s="147"/>
      <c r="I66" s="193"/>
      <c r="J66" s="51"/>
      <c r="K66" s="10"/>
      <c r="L66" s="6"/>
      <c r="M66" s="12"/>
      <c r="N66" s="12"/>
      <c r="O66" s="12"/>
      <c r="P66" s="12"/>
      <c r="Q66" s="12"/>
      <c r="R66" s="12"/>
      <c r="S66" s="12"/>
      <c r="T66" s="12"/>
    </row>
    <row r="67" spans="2:20" x14ac:dyDescent="0.2">
      <c r="B67" s="58"/>
      <c r="C67" s="72"/>
      <c r="D67" s="145"/>
      <c r="E67" s="145"/>
      <c r="F67" s="147"/>
      <c r="H67" s="183"/>
      <c r="I67" s="183"/>
      <c r="J67" s="43"/>
      <c r="K67" s="10"/>
      <c r="L67" s="6"/>
      <c r="M67" s="12"/>
      <c r="N67" s="12"/>
      <c r="O67" s="12"/>
      <c r="P67" s="12"/>
      <c r="Q67" s="12"/>
      <c r="R67" s="12"/>
      <c r="S67" s="12"/>
      <c r="T67" s="12"/>
    </row>
    <row r="68" spans="2:20" x14ac:dyDescent="0.2">
      <c r="B68" s="377" t="s">
        <v>213</v>
      </c>
      <c r="C68" s="72"/>
      <c r="D68" s="145"/>
      <c r="E68" s="414" t="s">
        <v>214</v>
      </c>
      <c r="F68" s="414"/>
      <c r="G68" s="18"/>
      <c r="I68" s="182"/>
      <c r="J68" s="52"/>
      <c r="K68" s="10"/>
      <c r="L68" s="6"/>
      <c r="M68" s="12"/>
      <c r="N68" s="12"/>
      <c r="O68" s="12"/>
      <c r="P68" s="12"/>
      <c r="Q68" s="12"/>
      <c r="R68" s="12"/>
      <c r="S68" s="12"/>
      <c r="T68" s="12"/>
    </row>
    <row r="69" spans="2:20" x14ac:dyDescent="0.2">
      <c r="B69" s="148" t="s">
        <v>211</v>
      </c>
      <c r="C69" s="72"/>
      <c r="D69" s="145"/>
      <c r="E69" s="415" t="s">
        <v>6</v>
      </c>
      <c r="F69" s="415"/>
      <c r="G69" s="18"/>
      <c r="H69" s="182"/>
      <c r="I69" s="182"/>
      <c r="J69" s="52"/>
      <c r="K69" s="10"/>
      <c r="L69" s="6"/>
      <c r="M69" s="12"/>
      <c r="N69" s="12"/>
      <c r="O69" s="12"/>
      <c r="P69" s="12"/>
      <c r="Q69" s="12"/>
      <c r="R69" s="12"/>
      <c r="S69" s="12"/>
      <c r="T69" s="12"/>
    </row>
    <row r="70" spans="2:20" x14ac:dyDescent="0.2">
      <c r="C70" s="72"/>
      <c r="D70" s="145"/>
      <c r="E70" s="145"/>
      <c r="H70" s="43"/>
      <c r="I70" s="182"/>
      <c r="J70" s="52"/>
      <c r="K70" s="10"/>
      <c r="L70" s="6"/>
      <c r="M70" s="12"/>
      <c r="N70" s="12"/>
      <c r="O70" s="12"/>
      <c r="P70" s="12"/>
      <c r="Q70" s="12"/>
      <c r="R70" s="12"/>
      <c r="S70" s="12"/>
      <c r="T70" s="12"/>
    </row>
    <row r="71" spans="2:20" x14ac:dyDescent="0.2">
      <c r="B71" s="58"/>
      <c r="C71" s="72"/>
      <c r="D71" s="145"/>
      <c r="E71" s="145"/>
      <c r="F71" s="147"/>
      <c r="H71" s="43"/>
      <c r="I71" s="197"/>
      <c r="J71" s="52"/>
      <c r="K71" s="10"/>
      <c r="L71" s="6"/>
      <c r="M71" s="12"/>
      <c r="N71" s="12"/>
      <c r="O71" s="12"/>
      <c r="P71" s="12"/>
      <c r="Q71" s="12"/>
      <c r="R71" s="12"/>
      <c r="S71" s="12"/>
      <c r="T71" s="12"/>
    </row>
    <row r="72" spans="2:20" x14ac:dyDescent="0.2">
      <c r="B72" s="378" t="s">
        <v>271</v>
      </c>
      <c r="C72" s="72"/>
      <c r="D72" s="145"/>
      <c r="E72" s="145"/>
      <c r="F72" s="147"/>
      <c r="H72" s="180"/>
      <c r="I72" s="182"/>
      <c r="J72" s="52"/>
      <c r="K72" s="10"/>
      <c r="L72" s="6"/>
      <c r="M72" s="12"/>
      <c r="N72" s="12"/>
      <c r="O72" s="12"/>
      <c r="P72" s="12"/>
      <c r="Q72" s="12"/>
      <c r="R72" s="12"/>
      <c r="S72" s="12"/>
      <c r="T72" s="12"/>
    </row>
    <row r="73" spans="2:20" x14ac:dyDescent="0.2">
      <c r="B73" s="413" t="s">
        <v>219</v>
      </c>
      <c r="C73" s="413"/>
      <c r="D73" s="413"/>
      <c r="E73" s="413"/>
      <c r="F73" s="413"/>
      <c r="H73" s="181"/>
      <c r="I73" s="182"/>
      <c r="J73" s="52"/>
      <c r="K73" s="10"/>
      <c r="L73" s="6"/>
      <c r="M73" s="12"/>
      <c r="N73" s="12"/>
      <c r="O73" s="12"/>
      <c r="P73" s="12"/>
      <c r="Q73" s="12"/>
      <c r="R73" s="12"/>
      <c r="S73" s="12"/>
      <c r="T73" s="12"/>
    </row>
    <row r="74" spans="2:20" x14ac:dyDescent="0.2">
      <c r="H74" s="181"/>
      <c r="I74" s="197"/>
      <c r="J74" s="52"/>
      <c r="K74" s="10"/>
      <c r="L74" s="6"/>
      <c r="M74" s="12"/>
      <c r="N74" s="12"/>
      <c r="O74" s="12"/>
      <c r="P74" s="12"/>
      <c r="Q74" s="12"/>
      <c r="R74" s="12"/>
      <c r="S74" s="12"/>
      <c r="T74" s="12"/>
    </row>
    <row r="75" spans="2:20" x14ac:dyDescent="0.2">
      <c r="H75" s="43"/>
      <c r="I75" s="182"/>
      <c r="J75" s="48"/>
      <c r="K75" s="48"/>
      <c r="L75" s="6"/>
      <c r="M75" s="12"/>
      <c r="N75" s="12"/>
      <c r="O75" s="12"/>
      <c r="P75" s="12"/>
      <c r="Q75" s="12"/>
      <c r="R75" s="12"/>
      <c r="S75" s="12"/>
      <c r="T75" s="12"/>
    </row>
    <row r="76" spans="2:20" x14ac:dyDescent="0.2">
      <c r="H76" s="7"/>
      <c r="I76" s="192"/>
      <c r="J76" s="48"/>
      <c r="K76" s="48"/>
      <c r="L76" s="6"/>
      <c r="M76" s="12"/>
      <c r="N76" s="12"/>
      <c r="O76" s="12"/>
      <c r="P76" s="12"/>
      <c r="Q76" s="12"/>
      <c r="R76" s="12"/>
      <c r="S76" s="12"/>
      <c r="T76" s="12"/>
    </row>
    <row r="77" spans="2:20" ht="13.5" customHeight="1" x14ac:dyDescent="0.2">
      <c r="H77" s="9"/>
      <c r="I77" s="182"/>
      <c r="J77" s="48"/>
      <c r="K77" s="48"/>
      <c r="L77" s="6"/>
      <c r="M77" s="12"/>
      <c r="N77" s="12"/>
      <c r="O77" s="12"/>
      <c r="P77" s="12"/>
      <c r="Q77" s="12"/>
      <c r="R77" s="12"/>
      <c r="S77" s="12"/>
      <c r="T77" s="12"/>
    </row>
    <row r="78" spans="2:20" ht="14.25" customHeight="1" x14ac:dyDescent="0.2">
      <c r="H78" s="9"/>
      <c r="I78" s="182"/>
      <c r="J78" s="48"/>
      <c r="K78" s="48"/>
      <c r="L78" s="6"/>
      <c r="M78" s="12"/>
      <c r="N78" s="12"/>
      <c r="O78" s="12"/>
      <c r="P78" s="12"/>
      <c r="Q78" s="12"/>
      <c r="R78" s="12"/>
      <c r="S78" s="12"/>
      <c r="T78" s="12"/>
    </row>
    <row r="79" spans="2:20" ht="13.9" customHeight="1" x14ac:dyDescent="0.2">
      <c r="H79" s="55"/>
      <c r="I79" s="182"/>
      <c r="J79" s="48"/>
      <c r="K79" s="48"/>
      <c r="L79" s="6"/>
      <c r="M79" s="12"/>
      <c r="N79" s="12"/>
      <c r="O79" s="12"/>
      <c r="P79" s="12"/>
      <c r="Q79" s="12"/>
      <c r="R79" s="12"/>
      <c r="S79" s="12"/>
      <c r="T79" s="12"/>
    </row>
    <row r="80" spans="2:20" x14ac:dyDescent="0.2">
      <c r="H80" s="6"/>
      <c r="I80" s="182"/>
      <c r="J80" s="48"/>
      <c r="K80" s="48"/>
      <c r="L80" s="6"/>
      <c r="M80" s="12"/>
      <c r="N80" s="12"/>
      <c r="O80" s="12"/>
      <c r="P80" s="12"/>
      <c r="Q80" s="12"/>
      <c r="R80" s="12"/>
      <c r="S80" s="12"/>
      <c r="T80" s="12"/>
    </row>
    <row r="81" spans="4:20" x14ac:dyDescent="0.2">
      <c r="H81" s="6"/>
      <c r="I81" s="197"/>
      <c r="J81" s="48"/>
      <c r="K81" s="10"/>
      <c r="L81" s="6"/>
      <c r="M81" s="12"/>
      <c r="N81" s="12"/>
      <c r="O81" s="12"/>
      <c r="P81" s="12"/>
      <c r="Q81" s="12"/>
      <c r="R81" s="12"/>
      <c r="S81" s="12"/>
      <c r="T81" s="12"/>
    </row>
    <row r="82" spans="4:20" x14ac:dyDescent="0.2">
      <c r="D82" s="15"/>
      <c r="E82" s="15"/>
      <c r="H82" s="6"/>
      <c r="I82" s="182"/>
      <c r="J82" s="52"/>
      <c r="K82" s="10"/>
      <c r="L82" s="6"/>
      <c r="M82" s="12"/>
      <c r="N82" s="12"/>
      <c r="O82" s="12"/>
      <c r="P82" s="12"/>
      <c r="Q82" s="12"/>
      <c r="R82" s="12"/>
      <c r="S82" s="12"/>
      <c r="T82" s="12"/>
    </row>
    <row r="83" spans="4:20" x14ac:dyDescent="0.2">
      <c r="H83" s="19"/>
      <c r="I83" s="182"/>
      <c r="J83" s="48"/>
      <c r="K83" s="10"/>
      <c r="L83" s="6"/>
      <c r="M83" s="12"/>
      <c r="N83" s="12"/>
      <c r="O83" s="12"/>
      <c r="P83" s="12"/>
      <c r="Q83" s="12"/>
      <c r="R83" s="12"/>
      <c r="S83" s="12"/>
      <c r="T83" s="12"/>
    </row>
    <row r="84" spans="4:20" x14ac:dyDescent="0.2">
      <c r="H84" s="19"/>
      <c r="I84" s="197"/>
      <c r="J84" s="48"/>
      <c r="K84" s="10"/>
      <c r="L84" s="6"/>
      <c r="M84" s="12"/>
      <c r="N84" s="12"/>
      <c r="O84" s="12"/>
      <c r="P84" s="12"/>
      <c r="Q84" s="12"/>
      <c r="R84" s="12"/>
      <c r="S84" s="12"/>
      <c r="T84" s="12"/>
    </row>
    <row r="85" spans="4:20" x14ac:dyDescent="0.2">
      <c r="H85" s="6"/>
      <c r="I85" s="182"/>
      <c r="J85" s="10"/>
      <c r="K85" s="10"/>
      <c r="L85" s="6"/>
      <c r="M85" s="12"/>
      <c r="N85" s="12"/>
      <c r="O85" s="12"/>
      <c r="P85" s="12"/>
      <c r="Q85" s="12"/>
      <c r="R85" s="12"/>
      <c r="S85" s="12"/>
      <c r="T85" s="12"/>
    </row>
    <row r="86" spans="4:20" x14ac:dyDescent="0.2">
      <c r="H86" s="6"/>
      <c r="I86" s="182"/>
      <c r="J86" s="48"/>
      <c r="K86" s="10"/>
      <c r="L86" s="6"/>
      <c r="M86" s="12"/>
      <c r="N86" s="12"/>
      <c r="O86" s="12"/>
      <c r="P86" s="12"/>
      <c r="Q86" s="12"/>
      <c r="R86" s="12"/>
      <c r="S86" s="12"/>
      <c r="T86" s="12"/>
    </row>
    <row r="87" spans="4:20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4:20" x14ac:dyDescent="0.2"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4:20" x14ac:dyDescent="0.2">
      <c r="K89" s="12"/>
      <c r="L89" s="12"/>
      <c r="M89" s="12"/>
    </row>
    <row r="90" spans="4:20" x14ac:dyDescent="0.2">
      <c r="K90" s="12"/>
      <c r="L90" s="12"/>
      <c r="M90" s="12"/>
    </row>
    <row r="91" spans="4:20" x14ac:dyDescent="0.2">
      <c r="K91" s="12"/>
      <c r="L91" s="12"/>
      <c r="M91" s="12"/>
    </row>
    <row r="92" spans="4:20" x14ac:dyDescent="0.2">
      <c r="K92" s="12"/>
      <c r="L92" s="12"/>
      <c r="M92" s="12"/>
    </row>
    <row r="93" spans="4:20" x14ac:dyDescent="0.2">
      <c r="K93" s="12"/>
      <c r="L93" s="12"/>
      <c r="M93" s="12"/>
    </row>
    <row r="94" spans="4:20" x14ac:dyDescent="0.2">
      <c r="K94" s="12"/>
      <c r="L94" s="12"/>
      <c r="M94" s="12"/>
    </row>
    <row r="95" spans="4:20" x14ac:dyDescent="0.2">
      <c r="K95" s="12"/>
      <c r="L95" s="12"/>
      <c r="M95" s="12"/>
    </row>
    <row r="96" spans="4:20" x14ac:dyDescent="0.2">
      <c r="K96" s="12"/>
      <c r="L96" s="12"/>
      <c r="M96" s="12"/>
    </row>
    <row r="97" spans="11:11" x14ac:dyDescent="0.2">
      <c r="K97" s="12"/>
    </row>
    <row r="98" spans="11:11" x14ac:dyDescent="0.2">
      <c r="K98" s="12"/>
    </row>
    <row r="99" spans="11:11" x14ac:dyDescent="0.2">
      <c r="K99" s="12"/>
    </row>
    <row r="100" spans="11:11" x14ac:dyDescent="0.2">
      <c r="K100" s="12"/>
    </row>
    <row r="101" spans="11:11" x14ac:dyDescent="0.2">
      <c r="K101" s="12"/>
    </row>
    <row r="102" spans="11:11" x14ac:dyDescent="0.2">
      <c r="K102" s="12"/>
    </row>
    <row r="103" spans="11:11" x14ac:dyDescent="0.2">
      <c r="K103" s="12"/>
    </row>
    <row r="104" spans="11:11" x14ac:dyDescent="0.2">
      <c r="K104" s="12"/>
    </row>
    <row r="105" spans="11:11" x14ac:dyDescent="0.2">
      <c r="K105" s="12"/>
    </row>
    <row r="106" spans="11:11" x14ac:dyDescent="0.2">
      <c r="K106" s="12"/>
    </row>
    <row r="107" spans="11:11" x14ac:dyDescent="0.2">
      <c r="K107" s="12"/>
    </row>
    <row r="108" spans="11:11" x14ac:dyDescent="0.2">
      <c r="K108" s="12"/>
    </row>
    <row r="109" spans="11:11" x14ac:dyDescent="0.2">
      <c r="K109" s="12"/>
    </row>
    <row r="110" spans="11:11" x14ac:dyDescent="0.2">
      <c r="K110" s="12"/>
    </row>
    <row r="111" spans="11:11" x14ac:dyDescent="0.2">
      <c r="K111" s="12"/>
    </row>
    <row r="112" spans="11:11" x14ac:dyDescent="0.2">
      <c r="K112" s="12"/>
    </row>
    <row r="113" spans="11:11" x14ac:dyDescent="0.2">
      <c r="K113" s="12"/>
    </row>
    <row r="114" spans="11:11" x14ac:dyDescent="0.2">
      <c r="K114" s="12"/>
    </row>
    <row r="115" spans="11:11" x14ac:dyDescent="0.2">
      <c r="K115" s="12"/>
    </row>
    <row r="116" spans="11:11" x14ac:dyDescent="0.2">
      <c r="K116" s="12"/>
    </row>
    <row r="117" spans="11:11" x14ac:dyDescent="0.2">
      <c r="K117" s="12"/>
    </row>
    <row r="118" spans="11:11" x14ac:dyDescent="0.2">
      <c r="K118" s="12"/>
    </row>
    <row r="119" spans="11:11" x14ac:dyDescent="0.2">
      <c r="K119" s="12"/>
    </row>
    <row r="120" spans="11:11" x14ac:dyDescent="0.2">
      <c r="K120" s="12"/>
    </row>
    <row r="121" spans="11:11" x14ac:dyDescent="0.2">
      <c r="K121" s="12"/>
    </row>
    <row r="122" spans="11:11" x14ac:dyDescent="0.2">
      <c r="K122" s="12"/>
    </row>
    <row r="123" spans="11:11" x14ac:dyDescent="0.2">
      <c r="K123" s="12"/>
    </row>
    <row r="124" spans="11:11" x14ac:dyDescent="0.2">
      <c r="K124" s="12"/>
    </row>
    <row r="125" spans="11:11" x14ac:dyDescent="0.2">
      <c r="K125" s="12"/>
    </row>
    <row r="126" spans="11:11" x14ac:dyDescent="0.2">
      <c r="K126" s="12"/>
    </row>
    <row r="127" spans="11:11" x14ac:dyDescent="0.2">
      <c r="K127" s="12"/>
    </row>
    <row r="128" spans="11:11" x14ac:dyDescent="0.2">
      <c r="K128" s="12"/>
    </row>
    <row r="129" spans="11:11" x14ac:dyDescent="0.2">
      <c r="K129" s="12"/>
    </row>
    <row r="130" spans="11:11" x14ac:dyDescent="0.2">
      <c r="K130" s="12"/>
    </row>
    <row r="131" spans="11:11" x14ac:dyDescent="0.2">
      <c r="K131" s="12"/>
    </row>
    <row r="132" spans="11:11" x14ac:dyDescent="0.2">
      <c r="K132" s="12"/>
    </row>
    <row r="133" spans="11:11" x14ac:dyDescent="0.2">
      <c r="K133" s="12"/>
    </row>
    <row r="134" spans="11:11" x14ac:dyDescent="0.2">
      <c r="K134" s="12"/>
    </row>
    <row r="135" spans="11:11" x14ac:dyDescent="0.2">
      <c r="K135" s="12"/>
    </row>
    <row r="136" spans="11:11" x14ac:dyDescent="0.2">
      <c r="K136" s="12"/>
    </row>
    <row r="137" spans="11:11" x14ac:dyDescent="0.2">
      <c r="K137" s="12"/>
    </row>
    <row r="138" spans="11:11" x14ac:dyDescent="0.2">
      <c r="K138" s="12"/>
    </row>
    <row r="139" spans="11:11" x14ac:dyDescent="0.2">
      <c r="K139" s="12"/>
    </row>
    <row r="140" spans="11:11" x14ac:dyDescent="0.2">
      <c r="K140" s="12"/>
    </row>
    <row r="141" spans="11:11" x14ac:dyDescent="0.2">
      <c r="K141" s="12"/>
    </row>
    <row r="142" spans="11:11" x14ac:dyDescent="0.2">
      <c r="K142" s="12"/>
    </row>
    <row r="143" spans="11:11" x14ac:dyDescent="0.2">
      <c r="K143" s="12"/>
    </row>
    <row r="144" spans="11:11" x14ac:dyDescent="0.2">
      <c r="K144" s="12"/>
    </row>
    <row r="145" spans="11:11" x14ac:dyDescent="0.2">
      <c r="K145" s="12"/>
    </row>
    <row r="146" spans="11:11" x14ac:dyDescent="0.2">
      <c r="K146" s="12"/>
    </row>
    <row r="147" spans="11:11" x14ac:dyDescent="0.2">
      <c r="K147" s="12"/>
    </row>
    <row r="148" spans="11:11" x14ac:dyDescent="0.2">
      <c r="K148" s="12"/>
    </row>
    <row r="149" spans="11:11" x14ac:dyDescent="0.2">
      <c r="K149" s="12"/>
    </row>
    <row r="150" spans="11:11" x14ac:dyDescent="0.2">
      <c r="K150" s="12"/>
    </row>
    <row r="151" spans="11:11" x14ac:dyDescent="0.2">
      <c r="K151" s="12"/>
    </row>
    <row r="152" spans="11:11" x14ac:dyDescent="0.2">
      <c r="K152" s="12"/>
    </row>
    <row r="153" spans="11:11" x14ac:dyDescent="0.2">
      <c r="K153" s="12"/>
    </row>
    <row r="154" spans="11:11" x14ac:dyDescent="0.2">
      <c r="K154" s="12"/>
    </row>
    <row r="155" spans="11:11" x14ac:dyDescent="0.2">
      <c r="K155" s="12"/>
    </row>
    <row r="156" spans="11:11" x14ac:dyDescent="0.2">
      <c r="K156" s="12"/>
    </row>
    <row r="157" spans="11:11" x14ac:dyDescent="0.2">
      <c r="K157" s="12"/>
    </row>
    <row r="158" spans="11:11" x14ac:dyDescent="0.2">
      <c r="K158" s="12"/>
    </row>
    <row r="159" spans="11:11" x14ac:dyDescent="0.2">
      <c r="K159" s="12"/>
    </row>
    <row r="160" spans="11:11" x14ac:dyDescent="0.2">
      <c r="K160" s="12"/>
    </row>
    <row r="161" spans="11:13" x14ac:dyDescent="0.2">
      <c r="K161" s="12"/>
    </row>
    <row r="162" spans="11:13" x14ac:dyDescent="0.2">
      <c r="K162" s="12"/>
    </row>
    <row r="163" spans="11:13" x14ac:dyDescent="0.2">
      <c r="K163" s="12"/>
    </row>
    <row r="164" spans="11:13" x14ac:dyDescent="0.2">
      <c r="K164" s="12"/>
    </row>
    <row r="165" spans="11:13" x14ac:dyDescent="0.2">
      <c r="K165" s="12"/>
    </row>
    <row r="166" spans="11:13" x14ac:dyDescent="0.2">
      <c r="K166" s="12"/>
    </row>
    <row r="167" spans="11:13" x14ac:dyDescent="0.2">
      <c r="K167" s="12"/>
    </row>
    <row r="168" spans="11:13" x14ac:dyDescent="0.2">
      <c r="K168" s="12"/>
      <c r="L168" s="53"/>
      <c r="M168" s="12"/>
    </row>
    <row r="169" spans="11:13" x14ac:dyDescent="0.2">
      <c r="K169" s="12"/>
      <c r="L169" s="53"/>
      <c r="M169" s="12"/>
    </row>
    <row r="170" spans="11:13" x14ac:dyDescent="0.2">
      <c r="K170" s="12"/>
      <c r="L170" s="12"/>
      <c r="M170" s="12"/>
    </row>
    <row r="171" spans="11:13" x14ac:dyDescent="0.2">
      <c r="K171" s="12"/>
      <c r="L171" s="12"/>
      <c r="M171" s="12"/>
    </row>
    <row r="172" spans="11:13" x14ac:dyDescent="0.2">
      <c r="K172" s="12"/>
      <c r="L172" s="12"/>
      <c r="M172" s="12"/>
    </row>
    <row r="173" spans="11:13" x14ac:dyDescent="0.2">
      <c r="K173" s="53"/>
      <c r="L173" s="12"/>
      <c r="M173" s="53"/>
    </row>
    <row r="174" spans="11:13" x14ac:dyDescent="0.2">
      <c r="L174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2020-06-08T00:23:16Z</cp:lastPrinted>
  <dcterms:created xsi:type="dcterms:W3CDTF">2005-02-18T21:21:25Z</dcterms:created>
  <dcterms:modified xsi:type="dcterms:W3CDTF">2020-06-08T15:58:44Z</dcterms:modified>
</cp:coreProperties>
</file>