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35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  <sheet name="CasF" sheetId="6" r:id="rId6"/>
  </sheets>
  <definedNames>
    <definedName name="_xlnm.Print_Area" localSheetId="4">'CASH F'!$B$4:$F$60</definedName>
    <definedName name="_xlnm.Print_Area" localSheetId="2">'NOTAS   '!$B$2:$J$159</definedName>
    <definedName name="_xlnm.Print_Area" localSheetId="0">'NOTAS   1'!$B$2:$J$85</definedName>
    <definedName name="_xlnm.Print_Area" localSheetId="3">'RESULTADOS'!$B$5:$G$51</definedName>
    <definedName name="_xlnm.Print_Area" localSheetId="1">'SITUACION '!$C$3:$K$55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3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4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<sst xmlns="http://schemas.openxmlformats.org/spreadsheetml/2006/main" count="691" uniqueCount="659">
  <si>
    <t>1-1-04-02-0998-0001-0078</t>
  </si>
  <si>
    <t>Andrea Giovanna Estacio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</si>
  <si>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</si>
  <si>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</si>
  <si>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</si>
  <si>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</si>
  <si>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</si>
  <si>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</si>
  <si>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</si>
  <si>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</si>
  <si>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</si>
  <si>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</si>
  <si>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</si>
  <si>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</si>
  <si>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</si>
  <si>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</si>
  <si>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</si>
  <si>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</si>
  <si>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</si>
  <si>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</si>
  <si>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</si>
  <si>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</si>
  <si>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</si>
  <si>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</si>
  <si>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1-1-04-02-0998-0001-0072</t>
  </si>
  <si>
    <t>Ligia Mirqueya Lorenzo</t>
  </si>
  <si>
    <t>1-1-02-01-0002-0017-0000</t>
  </si>
  <si>
    <t>Banco Promerica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</si>
  <si>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</si>
  <si>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</si>
  <si>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</si>
  <si>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</si>
  <si>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</si>
  <si>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</si>
  <si>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</si>
  <si>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</si>
  <si>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1-1-04-02-0998-0003-0001</t>
  </si>
  <si>
    <t>Otras Reclamaciones Por Cobrar</t>
  </si>
  <si>
    <t>Pérdidas Cambiarias</t>
  </si>
  <si>
    <t>INGRESOS NETOS</t>
  </si>
  <si>
    <t>Cash Flows</t>
  </si>
  <si>
    <t>ACTIVIDADES OPERATIVAS</t>
  </si>
  <si>
    <t>Ajustes Para Conciliar Ingresos Netos Provenientes de Efectivo Proveniente de</t>
  </si>
  <si>
    <t>Actividades de Operación:</t>
  </si>
  <si>
    <t>Cuentas Por Pagar Directas a Corto Plazo</t>
  </si>
  <si>
    <t>Obligaciones Int.  Percibidos en Cuenta Bancaria</t>
  </si>
  <si>
    <t>EFECTIVO NETO PROVENIENTE DE ACTIVIDADES OPERACIONALES</t>
  </si>
  <si>
    <t>ACTIVIDADES DE INVERSIONES</t>
  </si>
  <si>
    <t>Dep. Acumulada Maquinarias y Eq. de Produccion</t>
  </si>
  <si>
    <t>EFECTIVO NETO PROVENIENTE DE ACTIVIDADES  DE INVERSIONES</t>
  </si>
  <si>
    <t>ACTIVIDADES DE FINANCIAMIENTOS</t>
  </si>
  <si>
    <t>3-1-99-00-0000-0000-0000</t>
  </si>
  <si>
    <t>EFECTIVO NETO PROVENIENTE DE ACTIVIDADES  DE FINANCIAMIENTO</t>
  </si>
  <si>
    <t>INCREMENTO NETO EFECTIVO POR PERIODO</t>
  </si>
  <si>
    <t>EFECTIVO A PRINCIPIO DE PERIODO</t>
  </si>
  <si>
    <t>EFECTIVO AL FINAL DEL PERIODO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</si>
  <si>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</si>
  <si>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</si>
  <si>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</si>
  <si>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</si>
  <si>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</si>
  <si>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</si>
  <si>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</si>
  <si>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</si>
  <si>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</si>
  <si>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</si>
  <si>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</si>
  <si>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</si>
  <si>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</si>
  <si>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</si>
  <si>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</si>
  <si>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</si>
  <si>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</si>
  <si>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</si>
  <si>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</si>
  <si>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</si>
  <si>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</si>
  <si>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</si>
  <si>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</si>
  <si>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</si>
  <si>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</si>
  <si>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</si>
  <si>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</si>
  <si>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</si>
  <si>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</si>
  <si>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</si>
  <si>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</si>
  <si>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</si>
  <si>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</si>
  <si>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</si>
  <si>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</si>
  <si>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</si>
  <si>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</si>
  <si>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</si>
  <si>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>1-1-02-01-0002-0015-0001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</si>
  <si>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</si>
  <si>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</si>
  <si>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</si>
  <si>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</si>
  <si>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</si>
  <si>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</si>
  <si>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</si>
  <si>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</si>
  <si>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</si>
  <si>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</si>
  <si>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</si>
  <si>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</si>
  <si>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</si>
  <si>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</si>
  <si>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>1-2-06-01-0009-0005-0000</t>
  </si>
  <si>
    <t>1-2-06-01-0009-0998-0000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</si>
  <si>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</si>
  <si>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</si>
  <si>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</si>
  <si>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</si>
  <si>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</si>
  <si>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</si>
  <si>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</si>
  <si>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</si>
  <si>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</si>
  <si>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</si>
  <si>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</si>
  <si>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</si>
  <si>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</si>
  <si>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</si>
  <si>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</si>
  <si>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</si>
  <si>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</si>
  <si>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</si>
  <si>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</si>
  <si>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</si>
  <si>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</si>
  <si>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</si>
  <si>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</si>
  <si>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</si>
  <si>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</si>
  <si>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</si>
  <si>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</si>
  <si>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</si>
  <si>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</si>
  <si>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</si>
  <si>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</si>
  <si>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</si>
  <si>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</si>
  <si>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</si>
  <si>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</si>
  <si>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</si>
  <si>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</si>
  <si>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</si>
  <si>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</si>
  <si>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</si>
  <si>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</si>
  <si>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</si>
  <si>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</si>
  <si>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</si>
  <si>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</si>
  <si>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</si>
  <si>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</si>
  <si>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</si>
  <si>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</si>
  <si>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</si>
  <si>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</si>
  <si>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</si>
  <si>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</si>
  <si>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1-1-02-01-0002-0020-0001</t>
  </si>
  <si>
    <t>Bancamerica-Rendimiento</t>
  </si>
  <si>
    <t>1-2-00-01-0003-0000-0001</t>
  </si>
  <si>
    <t>Programas de Informatica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</si>
  <si>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</si>
  <si>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</si>
  <si>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</si>
  <si>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</si>
  <si>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</si>
  <si>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</si>
  <si>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</si>
  <si>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</si>
  <si>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</si>
  <si>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</si>
  <si>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SUPERINTENDENCIA DE SALUD Y RIESGOS LABORALES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</si>
  <si>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</si>
  <si>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</si>
  <si>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</si>
  <si>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</si>
  <si>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</si>
  <si>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</si>
  <si>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</si>
  <si>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</si>
  <si>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</si>
  <si>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</si>
  <si>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</si>
  <si>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</si>
  <si>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</si>
  <si>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</si>
  <si>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</si>
  <si>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</si>
  <si>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</si>
  <si>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</si>
  <si>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</si>
  <si>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</si>
  <si>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</si>
  <si>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</si>
  <si>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</si>
  <si>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</si>
  <si>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</si>
  <si>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1-1-02-01-0001-0001-0003</t>
  </si>
  <si>
    <t>1-1-04-02-0998-0001-0074</t>
  </si>
  <si>
    <t>Edward Feliz</t>
  </si>
  <si>
    <t>1-1-04-02-0998-0001-0076</t>
  </si>
  <si>
    <t>Pura Candelario Torres</t>
  </si>
  <si>
    <t>1-1-02-01-0002-0019-0001</t>
  </si>
  <si>
    <t>Banco Caribe-Rendimiento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</si>
  <si>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</si>
  <si>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</si>
  <si>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</si>
  <si>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</si>
  <si>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</si>
  <si>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</si>
  <si>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</si>
  <si>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</si>
  <si>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</si>
  <si>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</si>
  <si>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</si>
  <si>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</si>
  <si>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</si>
  <si>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</si>
  <si>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</si>
  <si>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</si>
  <si>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</si>
  <si>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</si>
  <si>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</si>
  <si>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</si>
  <si>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</si>
  <si>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</si>
  <si>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</si>
  <si>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-</t>
  </si>
  <si>
    <t>Valuacion y Retiro de Activos Fijos</t>
  </si>
  <si>
    <t>Préstamo por pagar Corriente:</t>
  </si>
  <si>
    <t>1-1-04-02-0001-0007-0000</t>
  </si>
  <si>
    <t>1-1-04-02-0998-0001-0000</t>
  </si>
  <si>
    <t>Empleados</t>
  </si>
  <si>
    <t>1-1-04-02-0998-0001-0047</t>
  </si>
  <si>
    <t>Francisco Peguero</t>
  </si>
  <si>
    <t>1-1-04-02-0998-0001-0044</t>
  </si>
  <si>
    <t>Darly Solis Angeles</t>
  </si>
  <si>
    <t>1-1-04-02-0998-0001-0045</t>
  </si>
  <si>
    <t>Lucia Acosta Vargas</t>
  </si>
  <si>
    <t>1-1-04-02-0998-0001-0024</t>
  </si>
  <si>
    <t>Ramon Flaquer</t>
  </si>
  <si>
    <t>1-1-04-02-0998-0001-0012</t>
  </si>
  <si>
    <t>Eladio Simon Peña Garcia</t>
  </si>
  <si>
    <t>1-1-04-02-0998-0001-0066</t>
  </si>
  <si>
    <t>1-1-02-01-0002-0008-0001</t>
  </si>
  <si>
    <t>Banco Agricola-Rendimiento</t>
  </si>
  <si>
    <t>1-1-02-01-0002-0018-0000</t>
  </si>
  <si>
    <t>Banco Federal</t>
  </si>
  <si>
    <t>1-1-04-02-0998-0001-0015</t>
  </si>
  <si>
    <t>Ivan Darel Nova Dotel</t>
  </si>
  <si>
    <t xml:space="preserve">     Otras Reclamaciones Por Cobrar</t>
  </si>
  <si>
    <t>1-1-04-02-0998-0001-0006</t>
  </si>
  <si>
    <t>Paola Viviana De Los Santos T</t>
  </si>
  <si>
    <t>1-1-04-02-0998-0001-0026</t>
  </si>
  <si>
    <t>Nerys De Jesus Ciprian</t>
  </si>
  <si>
    <t>1-1-04-02-0998-0001-0020</t>
  </si>
  <si>
    <t>Yulendy Mendes Dilone</t>
  </si>
  <si>
    <t>1-1-04-02-0998-0001-0021</t>
  </si>
  <si>
    <t>Radhames Jimenez Pichardo</t>
  </si>
  <si>
    <t>1-1-04-02-0998-0001-0018</t>
  </si>
  <si>
    <t>Luis Pacheco</t>
  </si>
  <si>
    <t>1-1-04-02-0998-0001-0041</t>
  </si>
  <si>
    <t>Wilsis Bautista</t>
  </si>
  <si>
    <t>1-1-04-02-0998-0001-0051</t>
  </si>
  <si>
    <t>Raul Pérez Sang</t>
  </si>
  <si>
    <t>1-1-04-02-0998-0001-0022</t>
  </si>
  <si>
    <t>Cesar Cabral Pujols</t>
  </si>
  <si>
    <t>1-1-04-02-0998-0001-0033</t>
  </si>
  <si>
    <t>1-1-04-02-0998-0003-0000</t>
  </si>
  <si>
    <t>Reclamaciones Por Cobrar</t>
  </si>
  <si>
    <t>1-1-04-02-0998-0001-0054</t>
  </si>
  <si>
    <t>Elizabeth Durán</t>
  </si>
  <si>
    <t>1-1-04-02-0998-0001-0032</t>
  </si>
  <si>
    <t>Clara Oliver</t>
  </si>
  <si>
    <t>1-1-04-02-0998-0001-0052</t>
  </si>
  <si>
    <t>Juan De León</t>
  </si>
  <si>
    <t>1-1-04-02-0998-0001-0058</t>
  </si>
  <si>
    <t>1-1-04-02-0998-0007-0000</t>
  </si>
  <si>
    <t>Otras Cuentas Por Cobrar</t>
  </si>
  <si>
    <t>1-1-06-04-0000-0000-0000</t>
  </si>
  <si>
    <t>INVENTARIO SUMINISTRO DE OFICINA</t>
  </si>
  <si>
    <t>1-1-04-10-0001-0001-0000</t>
  </si>
  <si>
    <t>Bienes Inmuebles</t>
  </si>
  <si>
    <t>1-1-04-10-0001-0002-0000</t>
  </si>
  <si>
    <t>Bienes Muebles</t>
  </si>
  <si>
    <t>1-1-04-10-0001-0003-0000</t>
  </si>
  <si>
    <t>Anticipos Seguros de Personas</t>
  </si>
  <si>
    <t>1-1-04-10-0003-0001-0000</t>
  </si>
  <si>
    <t>Anticipos Organismos Internacionales</t>
  </si>
  <si>
    <t>1-1-04-10-0003-0001-0001</t>
  </si>
  <si>
    <t>1-1-02-01-0002-0001-0000</t>
  </si>
  <si>
    <t>Banco de Reservas</t>
  </si>
  <si>
    <t>1-1-02-01-0002-0002-0000</t>
  </si>
  <si>
    <t>Banco de Reservas -Rendimiento</t>
  </si>
  <si>
    <t>1-1-02-01-0002-0003-0000</t>
  </si>
  <si>
    <t>Banco Popular Dominicano</t>
  </si>
  <si>
    <t>1-1-02-01-0002-0003-0001</t>
  </si>
  <si>
    <t>Banco Popular-Rendimiento</t>
  </si>
  <si>
    <t>1-1-02-01-0002-0005-0000</t>
  </si>
  <si>
    <t>Asociación La Nacional de Ahorros y Préstamos</t>
  </si>
  <si>
    <t>1-1-02-01-0002-0006-0000</t>
  </si>
  <si>
    <t>Banco BHD</t>
  </si>
  <si>
    <t>1-1-02-01-0002-0002-0004</t>
  </si>
  <si>
    <t>Banco Asoc. Popular-Rendimiento</t>
  </si>
  <si>
    <t>1-1-02-01-0002-0009-0000</t>
  </si>
  <si>
    <t>Asociacion Popular</t>
  </si>
  <si>
    <t>1-1-02-01-0002-0010-0000</t>
  </si>
  <si>
    <t>Banco Dom. del Progreso</t>
  </si>
  <si>
    <t>1-1-02-01-0002-0008-0000</t>
  </si>
  <si>
    <t>Banco Agricola</t>
  </si>
  <si>
    <t>1-1-02-01-0002-0002-0002</t>
  </si>
  <si>
    <t>Banco Asociacion La Nacional-Rendimiento</t>
  </si>
  <si>
    <t>1-1-02-01-0002-0012-0000</t>
  </si>
  <si>
    <t>Banco Banesco</t>
  </si>
  <si>
    <t>1-1-02-01-0002-0015-0000</t>
  </si>
  <si>
    <t>Banco Atlántico</t>
  </si>
  <si>
    <t>1-1-02-01-0002-0013-0000</t>
  </si>
  <si>
    <t>Bellbank Banco de Ahorros y Créditos</t>
  </si>
  <si>
    <t>1-1-02-01-0002-0013-0001</t>
  </si>
  <si>
    <t>Bellbank-Rendimiento</t>
  </si>
  <si>
    <t>1-1-02-01-0002-0012-0001</t>
  </si>
  <si>
    <t>Banesco-Rendimiento</t>
  </si>
  <si>
    <t>1-1-02-01-0002-0002-0003</t>
  </si>
  <si>
    <t>Banco del Progreso-Rendimiento</t>
  </si>
  <si>
    <t>1-1-02-01-0002-0014-0001</t>
  </si>
  <si>
    <t>1-1-04-02-0998-0001-0063</t>
  </si>
  <si>
    <t>Renald Matos</t>
  </si>
  <si>
    <t>1-1-04-02-0998-0001-0064</t>
  </si>
  <si>
    <t>Ramon de la Cruz Paulino</t>
  </si>
  <si>
    <t>Banco Santa Cruz-Rendimiento</t>
  </si>
  <si>
    <t>1-1-02-01-0002-0002-0001</t>
  </si>
  <si>
    <t>Banco BHD-Rendimiento</t>
  </si>
  <si>
    <t>1-1-02-01-0001-0001-0000</t>
  </si>
  <si>
    <t>1-1-02-01-0001-0001-0001</t>
  </si>
  <si>
    <t>1-1-02-01-0001-0001-0002</t>
  </si>
  <si>
    <t>Banco Santa Cruz</t>
  </si>
  <si>
    <t>1-1-98-04-0003-0099-0000</t>
  </si>
  <si>
    <t>Depósitos Alquiler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</si>
  <si>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</si>
  <si>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</si>
  <si>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</si>
  <si>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</si>
  <si>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</si>
  <si>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</si>
  <si>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</si>
  <si>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</si>
  <si>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</si>
  <si>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</si>
  <si>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</si>
  <si>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</si>
  <si>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>Maria Gomez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</si>
  <si>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</si>
  <si>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</si>
  <si>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</si>
  <si>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</si>
  <si>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</si>
  <si>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</si>
  <si>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</si>
  <si>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</si>
  <si>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</si>
  <si>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</si>
  <si>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</si>
  <si>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</si>
  <si>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</si>
  <si>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</si>
  <si>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</si>
  <si>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</si>
  <si>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1-2-08-01-0003-0000-0000</t>
  </si>
  <si>
    <t>Paquetes y Programas de Computación</t>
  </si>
  <si>
    <t>1-2-06-03-0005-0000-0000</t>
  </si>
  <si>
    <t>1-2-06-02-0001-0000-0000</t>
  </si>
  <si>
    <t>1-2-06-02-0002-0000-0000</t>
  </si>
  <si>
    <t>Edificios</t>
  </si>
  <si>
    <t>1-2-06-01-0001-0000-0000</t>
  </si>
  <si>
    <t>1-2-06-01-0003-0000-0000</t>
  </si>
  <si>
    <t>1-1-04-02-0001-0005-0000</t>
  </si>
  <si>
    <t>1-1-04-02-0998-0001-0049</t>
  </si>
  <si>
    <t>Castulo Jose Rodriguez</t>
  </si>
  <si>
    <t>1-1-04-02-0998-0001-0065</t>
  </si>
  <si>
    <t>Rafael Santiago Fermin</t>
  </si>
  <si>
    <t>1-1-04-02-0998-0001-0043</t>
  </si>
  <si>
    <t>Natasshia Lopez</t>
  </si>
  <si>
    <t>1-1-04-02-0998-0001-0039</t>
  </si>
  <si>
    <t>Gabriel Del Rio</t>
  </si>
  <si>
    <t>1-1-04-02-0998-0001-0002</t>
  </si>
  <si>
    <t>1-1-04-02-0998-0001-0007</t>
  </si>
  <si>
    <t>Carmen Nuñez De La Mota</t>
  </si>
  <si>
    <t>1-1-04-02-0998-0001-0008</t>
  </si>
  <si>
    <t>Syed Jamal Yunas</t>
  </si>
  <si>
    <t>1-1-04-02-0998-0001-0009</t>
  </si>
  <si>
    <t>Felix Alberto Luciano Marmolejos</t>
  </si>
  <si>
    <t>1-1-04-02-0998-0001-0010</t>
  </si>
  <si>
    <t>Alexander Rafael Acevedo Nuñez</t>
  </si>
  <si>
    <t>1-1-04-02-0998-0001-0004</t>
  </si>
  <si>
    <t>Danigsa Batista Mateo</t>
  </si>
  <si>
    <t>1-1-04-02-0998-0001-0005</t>
  </si>
  <si>
    <t>Odile Marie Alburquerque</t>
  </si>
  <si>
    <t>1-1-04-02-0998-0001-0019</t>
  </si>
  <si>
    <t>Adriana Elizabeth Rossal Hidalgo</t>
  </si>
  <si>
    <t>1-1-04-02-0998-0001-0025</t>
  </si>
  <si>
    <t>Amaury Daniel Madera Hasbun</t>
  </si>
  <si>
    <t>1-1-04-02-0998-0001-0023</t>
  </si>
  <si>
    <t>Hector Manuel Bastardo Diaz</t>
  </si>
  <si>
    <t>1-1-04-02-0998-0001-0027</t>
  </si>
  <si>
    <t>Rosabel Fermin</t>
  </si>
  <si>
    <t>1-1-04-02-0998-0001-0037</t>
  </si>
  <si>
    <t>Adip Almanzar</t>
  </si>
  <si>
    <t>1-1-04-02-0998-0001-0035</t>
  </si>
  <si>
    <t>Carlos Antonio Guzman Ruiz</t>
  </si>
  <si>
    <t>1-1-04-02-0998-0001-0030</t>
  </si>
  <si>
    <t>Socrates Romero Garcia</t>
  </si>
  <si>
    <t>1-1-04-02-0998-0001-0034</t>
  </si>
  <si>
    <t>Amelia Rizek</t>
  </si>
  <si>
    <t>1-1-04-02-0998-0001-0069</t>
  </si>
  <si>
    <t>Mac Arthur Chaljub</t>
  </si>
  <si>
    <t>1-1-04-02-0998-0001-0070</t>
  </si>
  <si>
    <t>Armando Perez</t>
  </si>
  <si>
    <t>1-1-04-02-0998-0001-0029</t>
  </si>
  <si>
    <t>Victoria Cruz</t>
  </si>
  <si>
    <t>1-1-04-02-0998-0001-0059</t>
  </si>
  <si>
    <t>Michell Peña</t>
  </si>
  <si>
    <t>1-1-04-02-0998-0001-0053</t>
  </si>
  <si>
    <t>Ana Marianny Calderón</t>
  </si>
  <si>
    <t>1-1-04-02-0998-0001-0073</t>
  </si>
  <si>
    <t>Ilsa Paola Joaquin</t>
  </si>
  <si>
    <t>1-1-04-02-0998-0001-0061</t>
  </si>
  <si>
    <t>Marlen Gil</t>
  </si>
  <si>
    <t>1-1-04-02-0998-0001-0068</t>
  </si>
  <si>
    <t>Victor Araujo</t>
  </si>
  <si>
    <t>1-1-02-01-0002-0004-0000</t>
  </si>
  <si>
    <t>Banco León</t>
  </si>
  <si>
    <t>1-1-02-01-0002-0007-0000</t>
  </si>
  <si>
    <t>1-1-02-01-0002-0018-0001</t>
  </si>
  <si>
    <t>Banco Federal-Rendimiento</t>
  </si>
  <si>
    <t>1-1-02-01-0002-0099-0000</t>
  </si>
  <si>
    <t>Inversión Certf. Financiero Subs.</t>
  </si>
  <si>
    <t>1-1-02-01-0002-0014-0000</t>
  </si>
  <si>
    <t>1-1-02-01-0002-0011-0000</t>
  </si>
  <si>
    <t>Empresas Publicas</t>
  </si>
  <si>
    <t>Banco Atalntico-Rendimiento</t>
  </si>
  <si>
    <t>Banco Leon-Rendimiento</t>
  </si>
  <si>
    <t>Banco del Progreso-DAF</t>
  </si>
  <si>
    <t>Banco de Ahorro y Credito Confisa</t>
  </si>
  <si>
    <t>Banco Banesco-DAF</t>
  </si>
  <si>
    <t>Fausto Perez Espinosa</t>
  </si>
  <si>
    <t>Yessenia Mesa</t>
  </si>
  <si>
    <t>Banco Santa Cruz-DAF</t>
  </si>
  <si>
    <t>Compras Equipos de Transporte, Traccion y Elevacion</t>
  </si>
  <si>
    <t>Compras Equipos de Comunicacion y Señalamientos</t>
  </si>
  <si>
    <t>Equipos de Transporte,Tracción y Elevación</t>
  </si>
  <si>
    <t>1-2-06-01-0004-0000-0000</t>
  </si>
  <si>
    <t>Cuentas por Cobrar Dependientes</t>
  </si>
  <si>
    <t>Equipos de Computación</t>
  </si>
  <si>
    <t>1-1-04-02-0998-0001-0060</t>
  </si>
  <si>
    <t>Ana Yokasta Perdomo</t>
  </si>
  <si>
    <t>1-1-02-01-0002-0016-0000</t>
  </si>
  <si>
    <t>Banco Vimenca</t>
  </si>
  <si>
    <t>1-1-02-01-0002-0003-0002</t>
  </si>
  <si>
    <t>Banco Vimenca Rendimiento</t>
  </si>
  <si>
    <t>1-2-06-01-0006-0000-0000</t>
  </si>
  <si>
    <t>1-1-04-02-0998-0001-0031</t>
  </si>
  <si>
    <t>Gabriela Sanchez Castro</t>
  </si>
  <si>
    <t>1-2-06-01-0007-0001-0000</t>
  </si>
  <si>
    <t>Obras de Artes</t>
  </si>
  <si>
    <t>Equipos de Comunicación y Señalamiento</t>
  </si>
  <si>
    <t>1-2-06-01-0007-0000-0000</t>
  </si>
  <si>
    <t>Equipos y Muebles de Oficina</t>
  </si>
  <si>
    <t>1-2-06-01-0998-0000-0000</t>
  </si>
  <si>
    <t>Otros Activos Por Clasificar</t>
  </si>
  <si>
    <t>1-2-08-99-0003-0000-0000</t>
  </si>
  <si>
    <t>Amortización Paquetes y Programas de Computación</t>
  </si>
  <si>
    <t>1-2-06-99-0002-0001-0000</t>
  </si>
  <si>
    <t>Dep. Acumulada Edificios</t>
  </si>
  <si>
    <t>1-2-06-99-0001-0001-0000</t>
  </si>
  <si>
    <t>1-2-06-99-0001-0003-0000</t>
  </si>
  <si>
    <t>Dep. Acumulada Eq. de Transp.,Tracción y Elevación</t>
  </si>
  <si>
    <t>1-2-06-99-0001-0004-0000</t>
  </si>
  <si>
    <t>Dep. Acumulada Equipos de Computación</t>
  </si>
  <si>
    <t>1-2-06-99-0001-0006-0000</t>
  </si>
  <si>
    <t>Dep. Acum. Eq. de Comunicación y Señalamiento</t>
  </si>
  <si>
    <t>1-2-06-99-0001-0007-0000</t>
  </si>
  <si>
    <t>Dep. Acum. Equipos y Muebles de Oficina</t>
  </si>
  <si>
    <t>Provision Intereses por Cobrar Inversiones Subsidios</t>
  </si>
  <si>
    <t>Construccion en Proceso</t>
  </si>
  <si>
    <t>La Institucion tiene compromiso por concepto de obra, por un monto ascendente de RD$8,065,398.98,</t>
  </si>
  <si>
    <t>1-2-06-99-0001-0008-0000</t>
  </si>
  <si>
    <t>Dep. Acumulada Herramientas y Repuestos Mayores</t>
  </si>
  <si>
    <t>1-2-06-99-0001-0998-0000</t>
  </si>
  <si>
    <t>Dep. Acum. Otros Activos</t>
  </si>
  <si>
    <t>=</t>
  </si>
  <si>
    <t>2-1-03-00-0000-0000-0000</t>
  </si>
  <si>
    <t>CUENTAS POR PAGAR A CORTO PLAZO</t>
  </si>
  <si>
    <t>2-1-03-02-0000-0000-0000</t>
  </si>
  <si>
    <t>2-1-03-02-0001-0001-0000</t>
  </si>
  <si>
    <t>Cuentas por Pagar Unipago</t>
  </si>
  <si>
    <t>2-1-03-02-0001-0000-0000</t>
  </si>
  <si>
    <t>PROVEEDORES DIRECTOS INTERNOS A PAGAR A CORTO PLAZ</t>
  </si>
  <si>
    <t>2-1-03-12-0002-0000-0000</t>
  </si>
  <si>
    <t>Obligaciones Sub. Pago Por Maternidad y Lactancia</t>
  </si>
  <si>
    <t>2-1-03-12-0003-0000-0000</t>
  </si>
  <si>
    <t>2-1-03-12-0004-0000-0000</t>
  </si>
  <si>
    <t>Obligaciones Inversiones Intereses Capitalizados</t>
  </si>
  <si>
    <t>2-1-03-06-0001-0001-0000</t>
  </si>
  <si>
    <t>Retención ISR Empleados</t>
  </si>
  <si>
    <t>2-1-03-06-0001-0002-0000</t>
  </si>
  <si>
    <t>Retención ISR 5%(Ley 557-05)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</si>
  <si>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</si>
  <si>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</si>
  <si>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</si>
  <si>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</si>
  <si>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</si>
  <si>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</si>
  <si>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</si>
  <si>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</si>
  <si>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</si>
  <si>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</si>
  <si>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</si>
  <si>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</si>
  <si>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</si>
  <si>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</si>
  <si>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</si>
  <si>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</si>
  <si>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Acivos Corrientes</t>
  </si>
  <si>
    <t>Total Acivos no Corrientes</t>
  </si>
  <si>
    <t>Total Activos</t>
  </si>
  <si>
    <t>Total Activos Corrientes</t>
  </si>
  <si>
    <t>Total Pasivos</t>
  </si>
  <si>
    <t>2-1-03-06-0001-0003-0000</t>
  </si>
  <si>
    <t>ITBIS Retenido Por Pagar (Persona Fisica 100%)</t>
  </si>
  <si>
    <t>2-1-03-06-0001-0004-0000</t>
  </si>
  <si>
    <t>ITBIS Retenido Por Pagar (Empresas e Inst. 30%)</t>
  </si>
  <si>
    <t>2-1-03-06-0001-0005-0000</t>
  </si>
  <si>
    <t>Retención ISR Retribuciones Complementarias</t>
  </si>
  <si>
    <t>2-1-03-06-0001-0006-0000</t>
  </si>
  <si>
    <t>Retención ISR (10%) Honorarios</t>
  </si>
  <si>
    <t>2-1-03-06-0001-0007-0000</t>
  </si>
  <si>
    <t>Retención ISR Alquileres(10%)</t>
  </si>
  <si>
    <t>2-1-03-06-0002-0003-0000</t>
  </si>
  <si>
    <t>Retenciones Por Pagar CODIA</t>
  </si>
  <si>
    <t>2-1-03-06-0002-0001-0000</t>
  </si>
  <si>
    <t>Retenciones Por Pagar Fundapec</t>
  </si>
  <si>
    <t>2-1-03-01-0004-0001-0000</t>
  </si>
  <si>
    <t>Contribuciones Seguro Familiar de Salud</t>
  </si>
  <si>
    <t>2-1-03-01-0004-0003-0000</t>
  </si>
  <si>
    <t>Cont. Seg.  Fam. de Salud y Riesgos Laborales</t>
  </si>
  <si>
    <t>2-1-03-01-0004-0004-0000</t>
  </si>
  <si>
    <t>Cont. y Ret. a Trabajadores Fondo de Pensión</t>
  </si>
  <si>
    <t>1-1-02-01-0002-0017-0001</t>
  </si>
  <si>
    <t>Estos recursos están formados por dos partidas, las cuales una de ella representada por un valor ascendente por RD$136,630,685.15</t>
  </si>
  <si>
    <t>Para un total en la cuenta correspondiente a RD$5,035,699.00</t>
  </si>
  <si>
    <t>cuyo reconocimiento en proceso corresponde al valor de RD$2,419,699..  El metodo utilizado para el</t>
  </si>
  <si>
    <t>Al 28 de Febrero 2017</t>
  </si>
  <si>
    <t>Banco Promerica-Rendimiento</t>
  </si>
  <si>
    <t>2-1-03-01-0005-0001-0000</t>
  </si>
  <si>
    <t>Provisión Regalia Pascual</t>
  </si>
  <si>
    <t>2-1-03-01-0005-0002-0000</t>
  </si>
  <si>
    <t>Provisión para las Prestaciones Laborales</t>
  </si>
  <si>
    <t>2-1-03-01-0005-0003-0000</t>
  </si>
  <si>
    <t>Gratificaciones y Bonificaciones a Pagar</t>
  </si>
  <si>
    <t>2-1-04-03-0001-0000-0000</t>
  </si>
  <si>
    <t>Porción Corriente Deuda a Largo Plazo-Banco de Res</t>
  </si>
  <si>
    <t>2-2-05-01-0000-0000-0000</t>
  </si>
  <si>
    <t>Préstamo Interno por Pagar LP. Banreservas</t>
  </si>
  <si>
    <t>2-1-03-98-0998-0002-0000</t>
  </si>
  <si>
    <t>Cuentas Por Pagar Empleados</t>
  </si>
  <si>
    <t>Graciela Gil Montalvo</t>
  </si>
  <si>
    <t>2-1-03-98-0998-0001-0002</t>
  </si>
  <si>
    <t>Equipos y Software de Informática</t>
  </si>
  <si>
    <t>2-1-03-98-0998-0001-0003</t>
  </si>
  <si>
    <t>Mobiliarios y Equipos de Oficina</t>
  </si>
  <si>
    <t>2-1-03-98-0998-0001-0004</t>
  </si>
  <si>
    <t>Provisión Int. Por Cobrar Inversiones</t>
  </si>
  <si>
    <t>2-1-03-98-0998-0001-0005</t>
  </si>
  <si>
    <t>Cuentas Por Pagar Acuerdo DGII</t>
  </si>
  <si>
    <t>2-1-03-98-0998-0998-0000</t>
  </si>
  <si>
    <t>Otras  Cuentas Por Pagar</t>
  </si>
  <si>
    <t>2-1-03-98-0998-0998-0001</t>
  </si>
  <si>
    <t>Cuentas Por  Pagar  Banreservas</t>
  </si>
  <si>
    <t>2-1-03-98-0998-0001-0007</t>
  </si>
  <si>
    <t>Cuentas Por Pagar TC-Corporativa</t>
  </si>
  <si>
    <t>2-1-03-98-0998-0001-0008</t>
  </si>
  <si>
    <t>Combustibles Por Pagar</t>
  </si>
  <si>
    <t>2-1-03-98-0998-0001-0010</t>
  </si>
  <si>
    <t>Nomina Por Pagar</t>
  </si>
  <si>
    <t>1-1-04-02-0998-0009-0000</t>
  </si>
  <si>
    <t>Cuenta Por Cobrar Aero Ambulancia</t>
  </si>
  <si>
    <t>1-1-04-02-0998-0010-0000</t>
  </si>
  <si>
    <t>Cuenta Por Cobrar Delicio</t>
  </si>
  <si>
    <t>1-1-02-01-0002-0019-0000</t>
  </si>
  <si>
    <t>Banco Caribe</t>
  </si>
  <si>
    <t>1-1-04-02-0998-0001-0067</t>
  </si>
  <si>
    <t>Francisco Aristy</t>
  </si>
  <si>
    <t>1-1-04-02-0998-0008-0000</t>
  </si>
  <si>
    <t>Cuenta Por Cobrar Fundapec</t>
  </si>
  <si>
    <t>3-1-03-01-0004-0000-0000</t>
  </si>
  <si>
    <t>Ajustes Años Anteriores</t>
  </si>
  <si>
    <t>3-1-03-03-0001-0000-0000</t>
  </si>
  <si>
    <t>1-1-04-02-0998-0011-0000</t>
  </si>
  <si>
    <t>Cuentas Por Cobrar Almuerzo Empleados</t>
  </si>
  <si>
    <t>3-1-03-03-0004-0000-0000</t>
  </si>
  <si>
    <t>Revalorizacion de Activo Fijo</t>
  </si>
  <si>
    <t>1-1-04-02-0998-0001-0048</t>
  </si>
  <si>
    <t>Viter Florentino</t>
  </si>
  <si>
    <t>1-1-04-02-0998-0001-0062</t>
  </si>
  <si>
    <t>Fernando Zabala</t>
  </si>
  <si>
    <t>1-1-04-02-0998-0001-0001</t>
  </si>
  <si>
    <t>Kinller Enmanuel Moquete</t>
  </si>
  <si>
    <t>1-1-04-02-0998-0001-0011</t>
  </si>
  <si>
    <t>Eunice Mercedes Soto De la Cruz</t>
  </si>
  <si>
    <t>1-1-04-02-0998-0001-0013</t>
  </si>
  <si>
    <t>Lourdes Mursi Canalda</t>
  </si>
  <si>
    <t>1-1-04-02-0998-0001-0014</t>
  </si>
  <si>
    <t>Monica Bello Navarro</t>
  </si>
  <si>
    <t>1-1-04-02-0998-0001-0050</t>
  </si>
  <si>
    <t>Juan Valentin Santi</t>
  </si>
  <si>
    <t>1-1-04-02-0998-0001-0017</t>
  </si>
  <si>
    <t>Swanee Laricssa Cano</t>
  </si>
  <si>
    <t>1-1-04-02-0998-0002-0000</t>
  </si>
  <si>
    <t>Intereses Por Cobrar</t>
  </si>
  <si>
    <t>1-1-04-02-0998-0001-0042</t>
  </si>
  <si>
    <t>Mary Angelly Alba Pimentel</t>
  </si>
  <si>
    <t>1-2-06-01-0009-0001-0000</t>
  </si>
  <si>
    <t>Compras Maquinarias y Equipos en Tránsito</t>
  </si>
  <si>
    <t>1-2-06-01-0009-0003-0000</t>
  </si>
  <si>
    <t>Compras Equipos de Computación</t>
  </si>
  <si>
    <t>1-2-06-01-0009-0004-0000</t>
  </si>
  <si>
    <t>1-2-06-01-0009-0008-0000</t>
  </si>
  <si>
    <t>Compra Mobiliarios de Oficina en Transito</t>
  </si>
  <si>
    <t>Otros Activos en Transito</t>
  </si>
  <si>
    <t>Costo Actual</t>
  </si>
  <si>
    <t>1-1-04-02-0998-0001-0079</t>
  </si>
  <si>
    <t>Odin Gomez</t>
  </si>
  <si>
    <t>De igual manera la Institucion mantiene una construccion en proceso por valor de RD$1,003,000.00,</t>
  </si>
  <si>
    <t>b)</t>
  </si>
  <si>
    <t>1-1-04-02-0998-0001-0077</t>
  </si>
  <si>
    <t>Claritza Mejia</t>
  </si>
  <si>
    <t>Período de  un mes hasta el Enero 31, 2017</t>
  </si>
  <si>
    <t>Enero  2017</t>
  </si>
  <si>
    <t>Maquinarias y Equipos en Transito</t>
  </si>
  <si>
    <t>reconocimiento del registro es el porcentaje equivalente al avance de la obra.</t>
  </si>
  <si>
    <t>Capital Institucional</t>
  </si>
  <si>
    <t>Total Patrimonio Institucional</t>
  </si>
  <si>
    <t>Total Pasivos y Patrimonio Institucional</t>
  </si>
  <si>
    <t xml:space="preserve">  AL  28 de Febrero 2017</t>
  </si>
  <si>
    <t>Al 28 de Febrero 2017-2016</t>
  </si>
  <si>
    <t>Del 01 de Enero al 28 de Febrero del 2017</t>
  </si>
  <si>
    <t>Del  01 de Enero al 28 de Febrero del  2017</t>
  </si>
  <si>
    <t>Febrero</t>
  </si>
  <si>
    <t>Al 28 de Febrero del 2017, ésta cuenta se desglosa como sigue:</t>
  </si>
  <si>
    <t>Las cuentas por pagar proveedores al 28 de Febrero del 2017 de la SISALRIL.</t>
  </si>
  <si>
    <t>La cuenta Obligaciones por pagar al 28 de Febrero del 2017 de la SISALRIL, se desglosan de la siguiente manera:</t>
  </si>
  <si>
    <t>La cuenta Retenciones y Contribuciones por pagar al 28 de Febrero del 2017, se desglosan de la siguiente manera: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</si>
</sst>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56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Font="1" applyAlignment="1">
      <alignment/>
    </xf>
    <xf numFmtId="0" fontId="5" fillId="24" borderId="0" xfId="0" applyFont="1" applyFill="1" applyBorder="1" applyAlignment="1">
      <alignment/>
    </xf>
    <xf numFmtId="43" fontId="13" fillId="0" borderId="0" xfId="51" applyFont="1" applyBorder="1" applyAlignment="1">
      <alignment/>
    </xf>
    <xf numFmtId="43" fontId="13" fillId="0" borderId="0" xfId="51" applyFont="1" applyFill="1" applyAlignment="1">
      <alignment/>
    </xf>
    <xf numFmtId="171" fontId="13" fillId="0" borderId="0" xfId="51" applyNumberFormat="1" applyFont="1" applyFill="1" applyBorder="1" applyAlignment="1">
      <alignment/>
    </xf>
    <xf numFmtId="171" fontId="10" fillId="0" borderId="0" xfId="51" applyNumberFormat="1" applyFont="1" applyAlignment="1">
      <alignment/>
    </xf>
    <xf numFmtId="43" fontId="13" fillId="0" borderId="0" xfId="5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171" fontId="13" fillId="0" borderId="0" xfId="51" applyNumberFormat="1" applyFont="1" applyFill="1" applyAlignment="1">
      <alignment/>
    </xf>
    <xf numFmtId="0" fontId="13" fillId="0" borderId="0" xfId="0" applyFont="1" applyAlignment="1">
      <alignment/>
    </xf>
    <xf numFmtId="43" fontId="13" fillId="0" borderId="0" xfId="51" applyFont="1" applyAlignment="1">
      <alignment/>
    </xf>
    <xf numFmtId="40" fontId="13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51" applyFont="1" applyAlignment="1">
      <alignment/>
    </xf>
    <xf numFmtId="43" fontId="10" fillId="0" borderId="0" xfId="51" applyFont="1" applyAlignment="1">
      <alignment horizontal="left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24" borderId="10" xfId="0" applyFont="1" applyFill="1" applyBorder="1" applyAlignment="1">
      <alignment/>
    </xf>
    <xf numFmtId="37" fontId="6" fillId="0" borderId="0" xfId="0" applyNumberFormat="1" applyFont="1" applyAlignment="1">
      <alignment/>
    </xf>
    <xf numFmtId="37" fontId="13" fillId="0" borderId="0" xfId="51" applyNumberFormat="1" applyFont="1" applyFill="1" applyBorder="1" applyAlignment="1">
      <alignment/>
    </xf>
    <xf numFmtId="37" fontId="13" fillId="0" borderId="0" xfId="51" applyNumberFormat="1" applyFont="1" applyBorder="1" applyAlignment="1">
      <alignment/>
    </xf>
    <xf numFmtId="37" fontId="6" fillId="0" borderId="0" xfId="51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43" fontId="6" fillId="0" borderId="0" xfId="51" applyFont="1" applyBorder="1" applyAlignment="1">
      <alignment/>
    </xf>
    <xf numFmtId="0" fontId="13" fillId="24" borderId="11" xfId="51" applyNumberFormat="1" applyFont="1" applyFill="1" applyBorder="1" applyAlignment="1">
      <alignment/>
    </xf>
    <xf numFmtId="0" fontId="13" fillId="24" borderId="12" xfId="51" applyNumberFormat="1" applyFont="1" applyFill="1" applyBorder="1" applyAlignment="1">
      <alignment/>
    </xf>
    <xf numFmtId="0" fontId="13" fillId="24" borderId="13" xfId="51" applyNumberFormat="1" applyFont="1" applyFill="1" applyBorder="1" applyAlignment="1">
      <alignment/>
    </xf>
    <xf numFmtId="0" fontId="13" fillId="0" borderId="0" xfId="51" applyNumberFormat="1" applyFont="1" applyFill="1" applyBorder="1" applyAlignment="1">
      <alignment/>
    </xf>
    <xf numFmtId="0" fontId="13" fillId="24" borderId="14" xfId="51" applyNumberFormat="1" applyFont="1" applyFill="1" applyBorder="1" applyAlignment="1">
      <alignment/>
    </xf>
    <xf numFmtId="0" fontId="13" fillId="24" borderId="0" xfId="51" applyNumberFormat="1" applyFont="1" applyFill="1" applyBorder="1" applyAlignment="1">
      <alignment/>
    </xf>
    <xf numFmtId="0" fontId="13" fillId="24" borderId="15" xfId="51" applyNumberFormat="1" applyFont="1" applyFill="1" applyBorder="1" applyAlignment="1">
      <alignment/>
    </xf>
    <xf numFmtId="0" fontId="13" fillId="24" borderId="16" xfId="51" applyNumberFormat="1" applyFont="1" applyFill="1" applyBorder="1" applyAlignment="1">
      <alignment/>
    </xf>
    <xf numFmtId="0" fontId="13" fillId="24" borderId="10" xfId="51" applyNumberFormat="1" applyFont="1" applyFill="1" applyBorder="1" applyAlignment="1">
      <alignment/>
    </xf>
    <xf numFmtId="0" fontId="13" fillId="24" borderId="17" xfId="51" applyNumberFormat="1" applyFont="1" applyFill="1" applyBorder="1" applyAlignment="1">
      <alignment/>
    </xf>
    <xf numFmtId="0" fontId="13" fillId="0" borderId="0" xfId="51" applyNumberFormat="1" applyFont="1" applyBorder="1" applyAlignment="1">
      <alignment/>
    </xf>
    <xf numFmtId="43" fontId="10" fillId="0" borderId="0" xfId="51" applyFont="1" applyFill="1" applyAlignment="1">
      <alignment/>
    </xf>
    <xf numFmtId="43" fontId="13" fillId="0" borderId="0" xfId="51" applyNumberFormat="1" applyFont="1" applyBorder="1" applyAlignment="1">
      <alignment/>
    </xf>
    <xf numFmtId="14" fontId="13" fillId="0" borderId="0" xfId="51" applyNumberFormat="1" applyFont="1" applyFill="1" applyBorder="1" applyAlignment="1">
      <alignment/>
    </xf>
    <xf numFmtId="10" fontId="13" fillId="0" borderId="0" xfId="51" applyNumberFormat="1" applyFont="1" applyFill="1" applyBorder="1" applyAlignment="1">
      <alignment horizontal="center"/>
    </xf>
    <xf numFmtId="43" fontId="13" fillId="0" borderId="15" xfId="51" applyFont="1" applyBorder="1" applyAlignment="1">
      <alignment/>
    </xf>
    <xf numFmtId="0" fontId="13" fillId="0" borderId="0" xfId="51" applyNumberFormat="1" applyFont="1" applyFill="1" applyBorder="1" applyAlignment="1">
      <alignment horizontal="left"/>
    </xf>
    <xf numFmtId="43" fontId="13" fillId="0" borderId="0" xfId="51" applyFont="1" applyAlignment="1">
      <alignment horizontal="left"/>
    </xf>
    <xf numFmtId="43" fontId="9" fillId="0" borderId="0" xfId="51" applyFont="1" applyFill="1" applyBorder="1" applyAlignment="1">
      <alignment horizontal="right"/>
    </xf>
    <xf numFmtId="43" fontId="9" fillId="0" borderId="0" xfId="51" applyFont="1" applyFill="1" applyBorder="1" applyAlignment="1">
      <alignment/>
    </xf>
    <xf numFmtId="43" fontId="13" fillId="24" borderId="0" xfId="51" applyFont="1" applyFill="1" applyBorder="1" applyAlignment="1">
      <alignment/>
    </xf>
    <xf numFmtId="40" fontId="13" fillId="24" borderId="0" xfId="0" applyNumberFormat="1" applyFont="1" applyFill="1" applyBorder="1" applyAlignment="1">
      <alignment/>
    </xf>
    <xf numFmtId="43" fontId="13" fillId="24" borderId="18" xfId="51" applyFont="1" applyFill="1" applyBorder="1" applyAlignment="1">
      <alignment/>
    </xf>
    <xf numFmtId="40" fontId="13" fillId="24" borderId="18" xfId="0" applyNumberFormat="1" applyFont="1" applyFill="1" applyBorder="1" applyAlignment="1">
      <alignment/>
    </xf>
    <xf numFmtId="4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0" fontId="1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43" fontId="13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6" fillId="25" borderId="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3" fontId="13" fillId="25" borderId="0" xfId="0" applyNumberFormat="1" applyFont="1" applyFill="1" applyBorder="1" applyAlignment="1">
      <alignment/>
    </xf>
    <xf numFmtId="3" fontId="10" fillId="25" borderId="0" xfId="51" applyNumberFormat="1" applyFont="1" applyFill="1" applyBorder="1" applyAlignment="1">
      <alignment/>
    </xf>
    <xf numFmtId="171" fontId="10" fillId="25" borderId="0" xfId="51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171" fontId="13" fillId="25" borderId="0" xfId="51" applyNumberFormat="1" applyFont="1" applyFill="1" applyBorder="1" applyAlignment="1">
      <alignment/>
    </xf>
    <xf numFmtId="3" fontId="13" fillId="25" borderId="0" xfId="51" applyNumberFormat="1" applyFont="1" applyFill="1" applyBorder="1" applyAlignment="1">
      <alignment/>
    </xf>
    <xf numFmtId="3" fontId="10" fillId="25" borderId="0" xfId="51" applyNumberFormat="1" applyFont="1" applyFill="1" applyBorder="1" applyAlignment="1">
      <alignment/>
    </xf>
    <xf numFmtId="3" fontId="10" fillId="25" borderId="0" xfId="0" applyNumberFormat="1" applyFont="1" applyFill="1" applyBorder="1" applyAlignment="1">
      <alignment/>
    </xf>
    <xf numFmtId="0" fontId="12" fillId="25" borderId="0" xfId="0" applyFont="1" applyFill="1" applyBorder="1" applyAlignment="1">
      <alignment horizontal="right"/>
    </xf>
    <xf numFmtId="171" fontId="13" fillId="25" borderId="19" xfId="51" applyNumberFormat="1" applyFont="1" applyFill="1" applyBorder="1" applyAlignment="1">
      <alignment/>
    </xf>
    <xf numFmtId="43" fontId="13" fillId="25" borderId="0" xfId="51" applyFont="1" applyFill="1" applyAlignment="1">
      <alignment/>
    </xf>
    <xf numFmtId="43" fontId="13" fillId="25" borderId="0" xfId="51" applyFont="1" applyFill="1" applyBorder="1" applyAlignment="1">
      <alignment/>
    </xf>
    <xf numFmtId="0" fontId="13" fillId="25" borderId="20" xfId="51" applyNumberFormat="1" applyFont="1" applyFill="1" applyBorder="1" applyAlignment="1">
      <alignment/>
    </xf>
    <xf numFmtId="0" fontId="13" fillId="25" borderId="21" xfId="51" applyNumberFormat="1" applyFont="1" applyFill="1" applyBorder="1" applyAlignment="1">
      <alignment horizontal="center"/>
    </xf>
    <xf numFmtId="0" fontId="13" fillId="25" borderId="21" xfId="51" applyNumberFormat="1" applyFont="1" applyFill="1" applyBorder="1" applyAlignment="1">
      <alignment/>
    </xf>
    <xf numFmtId="0" fontId="13" fillId="25" borderId="22" xfId="51" applyNumberFormat="1" applyFont="1" applyFill="1" applyBorder="1" applyAlignment="1">
      <alignment/>
    </xf>
    <xf numFmtId="0" fontId="13" fillId="25" borderId="14" xfId="51" applyNumberFormat="1" applyFont="1" applyFill="1" applyBorder="1" applyAlignment="1">
      <alignment/>
    </xf>
    <xf numFmtId="0" fontId="12" fillId="25" borderId="0" xfId="51" applyNumberFormat="1" applyFont="1" applyFill="1" applyBorder="1" applyAlignment="1">
      <alignment horizontal="center"/>
    </xf>
    <xf numFmtId="0" fontId="12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/>
    </xf>
    <xf numFmtId="0" fontId="13" fillId="25" borderId="15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43" fontId="13" fillId="25" borderId="0" xfId="51" applyFont="1" applyFill="1" applyBorder="1" applyAlignment="1">
      <alignment horizontal="center"/>
    </xf>
    <xf numFmtId="0" fontId="15" fillId="25" borderId="0" xfId="51" applyNumberFormat="1" applyFont="1" applyFill="1" applyBorder="1" applyAlignment="1">
      <alignment/>
    </xf>
    <xf numFmtId="171" fontId="10" fillId="25" borderId="23" xfId="51" applyNumberFormat="1" applyFont="1" applyFill="1" applyBorder="1" applyAlignment="1">
      <alignment/>
    </xf>
    <xf numFmtId="43" fontId="10" fillId="25" borderId="0" xfId="51" applyFont="1" applyFill="1" applyBorder="1" applyAlignment="1">
      <alignment horizontal="center"/>
    </xf>
    <xf numFmtId="171" fontId="13" fillId="25" borderId="0" xfId="51" applyNumberFormat="1" applyFont="1" applyFill="1" applyBorder="1" applyAlignment="1">
      <alignment horizontal="right"/>
    </xf>
    <xf numFmtId="171" fontId="10" fillId="25" borderId="24" xfId="51" applyNumberFormat="1" applyFont="1" applyFill="1" applyBorder="1" applyAlignment="1">
      <alignment/>
    </xf>
    <xf numFmtId="0" fontId="17" fillId="25" borderId="0" xfId="51" applyNumberFormat="1" applyFont="1" applyFill="1" applyBorder="1" applyAlignment="1">
      <alignment/>
    </xf>
    <xf numFmtId="43" fontId="10" fillId="25" borderId="0" xfId="51" applyFont="1" applyFill="1" applyBorder="1" applyAlignment="1">
      <alignment/>
    </xf>
    <xf numFmtId="41" fontId="10" fillId="25" borderId="0" xfId="51" applyNumberFormat="1" applyFont="1" applyFill="1" applyBorder="1" applyAlignment="1">
      <alignment/>
    </xf>
    <xf numFmtId="43" fontId="10" fillId="25" borderId="0" xfId="51" applyNumberFormat="1" applyFont="1" applyFill="1" applyBorder="1" applyAlignment="1">
      <alignment/>
    </xf>
    <xf numFmtId="0" fontId="10" fillId="25" borderId="0" xfId="51" applyNumberFormat="1" applyFont="1" applyFill="1" applyBorder="1" applyAlignment="1">
      <alignment/>
    </xf>
    <xf numFmtId="43" fontId="10" fillId="25" borderId="0" xfId="51" applyFont="1" applyFill="1" applyBorder="1" applyAlignment="1">
      <alignment horizontal="right"/>
    </xf>
    <xf numFmtId="0" fontId="13" fillId="25" borderId="25" xfId="51" applyNumberFormat="1" applyFont="1" applyFill="1" applyBorder="1" applyAlignment="1">
      <alignment/>
    </xf>
    <xf numFmtId="0" fontId="13" fillId="25" borderId="23" xfId="51" applyNumberFormat="1" applyFont="1" applyFill="1" applyBorder="1" applyAlignment="1">
      <alignment/>
    </xf>
    <xf numFmtId="0" fontId="13" fillId="25" borderId="26" xfId="51" applyNumberFormat="1" applyFont="1" applyFill="1" applyBorder="1" applyAlignment="1">
      <alignment/>
    </xf>
    <xf numFmtId="43" fontId="13" fillId="25" borderId="0" xfId="51" applyFont="1" applyFill="1" applyBorder="1" applyAlignment="1">
      <alignment horizontal="left"/>
    </xf>
    <xf numFmtId="43" fontId="13" fillId="25" borderId="0" xfId="51" applyNumberFormat="1" applyFont="1" applyFill="1" applyBorder="1" applyAlignment="1">
      <alignment/>
    </xf>
    <xf numFmtId="0" fontId="10" fillId="25" borderId="18" xfId="51" applyNumberFormat="1" applyFont="1" applyFill="1" applyBorder="1" applyAlignment="1">
      <alignment horizontal="center" vertical="center"/>
    </xf>
    <xf numFmtId="0" fontId="10" fillId="25" borderId="18" xfId="51" applyNumberFormat="1" applyFont="1" applyFill="1" applyBorder="1" applyAlignment="1">
      <alignment/>
    </xf>
    <xf numFmtId="3" fontId="13" fillId="25" borderId="19" xfId="51" applyNumberFormat="1" applyFont="1" applyFill="1" applyBorder="1" applyAlignment="1">
      <alignment/>
    </xf>
    <xf numFmtId="3" fontId="10" fillId="25" borderId="24" xfId="51" applyNumberFormat="1" applyFont="1" applyFill="1" applyBorder="1" applyAlignment="1">
      <alignment/>
    </xf>
    <xf numFmtId="43" fontId="13" fillId="25" borderId="14" xfId="51" applyFont="1" applyFill="1" applyBorder="1" applyAlignment="1">
      <alignment/>
    </xf>
    <xf numFmtId="0" fontId="13" fillId="25" borderId="15" xfId="0" applyFont="1" applyFill="1" applyBorder="1" applyAlignment="1">
      <alignment/>
    </xf>
    <xf numFmtId="0" fontId="10" fillId="25" borderId="27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37" fontId="13" fillId="25" borderId="0" xfId="51" applyNumberFormat="1" applyFont="1" applyFill="1" applyBorder="1" applyAlignment="1">
      <alignment/>
    </xf>
    <xf numFmtId="43" fontId="13" fillId="25" borderId="15" xfId="51" applyFont="1" applyFill="1" applyBorder="1" applyAlignment="1">
      <alignment/>
    </xf>
    <xf numFmtId="37" fontId="10" fillId="25" borderId="24" xfId="0" applyNumberFormat="1" applyFont="1" applyFill="1" applyBorder="1" applyAlignment="1">
      <alignment/>
    </xf>
    <xf numFmtId="43" fontId="13" fillId="25" borderId="15" xfId="51" applyFont="1" applyFill="1" applyBorder="1" applyAlignment="1">
      <alignment/>
    </xf>
    <xf numFmtId="49" fontId="19" fillId="25" borderId="0" xfId="0" applyNumberFormat="1" applyFont="1" applyFill="1" applyBorder="1" applyAlignment="1">
      <alignment/>
    </xf>
    <xf numFmtId="37" fontId="10" fillId="25" borderId="23" xfId="51" applyNumberFormat="1" applyFont="1" applyFill="1" applyBorder="1" applyAlignment="1">
      <alignment/>
    </xf>
    <xf numFmtId="37" fontId="10" fillId="25" borderId="0" xfId="51" applyNumberFormat="1" applyFont="1" applyFill="1" applyBorder="1" applyAlignment="1">
      <alignment/>
    </xf>
    <xf numFmtId="43" fontId="10" fillId="25" borderId="0" xfId="51" applyFont="1" applyFill="1" applyBorder="1" applyAlignment="1">
      <alignment horizontal="left"/>
    </xf>
    <xf numFmtId="43" fontId="13" fillId="25" borderId="0" xfId="51" applyFont="1" applyFill="1" applyBorder="1" applyAlignment="1">
      <alignment horizontal="right"/>
    </xf>
    <xf numFmtId="37" fontId="13" fillId="25" borderId="19" xfId="51" applyNumberFormat="1" applyFont="1" applyFill="1" applyBorder="1" applyAlignment="1">
      <alignment/>
    </xf>
    <xf numFmtId="37" fontId="10" fillId="25" borderId="24" xfId="51" applyNumberFormat="1" applyFont="1" applyFill="1" applyBorder="1" applyAlignment="1">
      <alignment/>
    </xf>
    <xf numFmtId="43" fontId="13" fillId="25" borderId="23" xfId="51" applyFont="1" applyFill="1" applyBorder="1" applyAlignment="1">
      <alignment/>
    </xf>
    <xf numFmtId="43" fontId="10" fillId="25" borderId="23" xfId="51" applyFont="1" applyFill="1" applyBorder="1" applyAlignment="1">
      <alignment/>
    </xf>
    <xf numFmtId="43" fontId="10" fillId="25" borderId="23" xfId="51" applyFont="1" applyFill="1" applyBorder="1" applyAlignment="1">
      <alignment horizontal="right"/>
    </xf>
    <xf numFmtId="3" fontId="13" fillId="25" borderId="23" xfId="0" applyNumberFormat="1" applyFont="1" applyFill="1" applyBorder="1" applyAlignment="1">
      <alignment/>
    </xf>
    <xf numFmtId="43" fontId="13" fillId="25" borderId="26" xfId="51" applyFont="1" applyFill="1" applyBorder="1" applyAlignment="1">
      <alignment/>
    </xf>
    <xf numFmtId="49" fontId="9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 applyAlignment="1">
      <alignment/>
    </xf>
    <xf numFmtId="0" fontId="10" fillId="25" borderId="18" xfId="51" applyNumberFormat="1" applyFont="1" applyFill="1" applyBorder="1" applyAlignment="1">
      <alignment horizontal="center"/>
    </xf>
    <xf numFmtId="41" fontId="13" fillId="25" borderId="19" xfId="51" applyNumberFormat="1" applyFont="1" applyFill="1" applyBorder="1" applyAlignment="1">
      <alignment/>
    </xf>
    <xf numFmtId="41" fontId="13" fillId="25" borderId="0" xfId="51" applyNumberFormat="1" applyFont="1" applyFill="1" applyBorder="1" applyAlignment="1">
      <alignment/>
    </xf>
    <xf numFmtId="171" fontId="13" fillId="25" borderId="0" xfId="0" applyNumberFormat="1" applyFont="1" applyFill="1" applyBorder="1" applyAlignment="1">
      <alignment/>
    </xf>
    <xf numFmtId="43" fontId="13" fillId="25" borderId="0" xfId="0" applyNumberFormat="1" applyFont="1" applyFill="1" applyBorder="1" applyAlignment="1">
      <alignment/>
    </xf>
    <xf numFmtId="43" fontId="10" fillId="25" borderId="30" xfId="51" applyFont="1" applyFill="1" applyBorder="1" applyAlignment="1">
      <alignment/>
    </xf>
    <xf numFmtId="40" fontId="10" fillId="25" borderId="30" xfId="0" applyNumberFormat="1" applyFont="1" applyFill="1" applyBorder="1" applyAlignment="1">
      <alignment/>
    </xf>
    <xf numFmtId="40" fontId="10" fillId="25" borderId="0" xfId="0" applyNumberFormat="1" applyFont="1" applyFill="1" applyBorder="1" applyAlignment="1">
      <alignment/>
    </xf>
    <xf numFmtId="40" fontId="13" fillId="25" borderId="0" xfId="0" applyNumberFormat="1" applyFont="1" applyFill="1" applyBorder="1" applyAlignment="1">
      <alignment/>
    </xf>
    <xf numFmtId="43" fontId="10" fillId="25" borderId="18" xfId="51" applyFont="1" applyFill="1" applyBorder="1" applyAlignment="1">
      <alignment/>
    </xf>
    <xf numFmtId="40" fontId="10" fillId="25" borderId="18" xfId="0" applyNumberFormat="1" applyFont="1" applyFill="1" applyBorder="1" applyAlignment="1">
      <alignment/>
    </xf>
    <xf numFmtId="43" fontId="10" fillId="25" borderId="28" xfId="51" applyFont="1" applyFill="1" applyBorder="1" applyAlignment="1">
      <alignment/>
    </xf>
    <xf numFmtId="40" fontId="10" fillId="25" borderId="28" xfId="0" applyNumberFormat="1" applyFont="1" applyFill="1" applyBorder="1" applyAlignment="1">
      <alignment/>
    </xf>
    <xf numFmtId="43" fontId="10" fillId="25" borderId="28" xfId="51" applyFont="1" applyFill="1" applyBorder="1" applyAlignment="1">
      <alignment horizontal="left"/>
    </xf>
    <xf numFmtId="40" fontId="10" fillId="25" borderId="28" xfId="0" applyNumberFormat="1" applyFont="1" applyFill="1" applyBorder="1" applyAlignment="1">
      <alignment horizontal="left"/>
    </xf>
    <xf numFmtId="4" fontId="13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43" fontId="13" fillId="25" borderId="0" xfId="51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28" xfId="0" applyNumberFormat="1" applyFont="1" applyFill="1" applyBorder="1" applyAlignment="1">
      <alignment horizontal="center" vertical="center" wrapText="1"/>
    </xf>
    <xf numFmtId="43" fontId="13" fillId="25" borderId="19" xfId="51" applyFont="1" applyFill="1" applyBorder="1" applyAlignment="1">
      <alignment/>
    </xf>
    <xf numFmtId="171" fontId="10" fillId="25" borderId="28" xfId="51" applyNumberFormat="1" applyFont="1" applyFill="1" applyBorder="1" applyAlignment="1">
      <alignment/>
    </xf>
    <xf numFmtId="37" fontId="9" fillId="25" borderId="0" xfId="0" applyNumberFormat="1" applyFont="1" applyFill="1" applyBorder="1" applyAlignment="1">
      <alignment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1" fillId="25" borderId="0" xfId="0" applyNumberFormat="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43" fontId="10" fillId="0" borderId="0" xfId="51" applyFont="1" applyBorder="1" applyAlignment="1">
      <alignment/>
    </xf>
    <xf numFmtId="43" fontId="14" fillId="25" borderId="0" xfId="51" applyFont="1" applyFill="1" applyBorder="1" applyAlignment="1">
      <alignment/>
    </xf>
    <xf numFmtId="43" fontId="13" fillId="25" borderId="25" xfId="51" applyFont="1" applyFill="1" applyBorder="1" applyAlignment="1">
      <alignment/>
    </xf>
    <xf numFmtId="0" fontId="13" fillId="25" borderId="23" xfId="0" applyFont="1" applyFill="1" applyBorder="1" applyAlignment="1">
      <alignment/>
    </xf>
    <xf numFmtId="0" fontId="10" fillId="25" borderId="23" xfId="0" applyFont="1" applyFill="1" applyBorder="1" applyAlignment="1">
      <alignment/>
    </xf>
    <xf numFmtId="43" fontId="13" fillId="25" borderId="31" xfId="51" applyFont="1" applyFill="1" applyBorder="1" applyAlignment="1">
      <alignment horizontal="center"/>
    </xf>
    <xf numFmtId="0" fontId="10" fillId="25" borderId="32" xfId="51" applyNumberFormat="1" applyFont="1" applyFill="1" applyBorder="1" applyAlignment="1">
      <alignment horizontal="center" vertical="center"/>
    </xf>
    <xf numFmtId="0" fontId="10" fillId="25" borderId="32" xfId="51" applyNumberFormat="1" applyFont="1" applyFill="1" applyBorder="1" applyAlignment="1">
      <alignment/>
    </xf>
    <xf numFmtId="0" fontId="10" fillId="25" borderId="33" xfId="51" applyNumberFormat="1" applyFont="1" applyFill="1" applyBorder="1" applyAlignment="1">
      <alignment horizontal="center" vertical="center"/>
    </xf>
    <xf numFmtId="0" fontId="13" fillId="25" borderId="34" xfId="51" applyNumberFormat="1" applyFont="1" applyFill="1" applyBorder="1" applyAlignment="1">
      <alignment/>
    </xf>
    <xf numFmtId="0" fontId="10" fillId="25" borderId="35" xfId="51" applyNumberFormat="1" applyFont="1" applyFill="1" applyBorder="1" applyAlignment="1">
      <alignment horizontal="center" vertical="center"/>
    </xf>
    <xf numFmtId="0" fontId="10" fillId="25" borderId="36" xfId="51" applyNumberFormat="1" applyFont="1" applyFill="1" applyBorder="1" applyAlignment="1">
      <alignment/>
    </xf>
    <xf numFmtId="3" fontId="13" fillId="25" borderId="37" xfId="51" applyNumberFormat="1" applyFont="1" applyFill="1" applyBorder="1" applyAlignment="1">
      <alignment/>
    </xf>
    <xf numFmtId="0" fontId="13" fillId="25" borderId="38" xfId="51" applyNumberFormat="1" applyFont="1" applyFill="1" applyBorder="1" applyAlignment="1">
      <alignment/>
    </xf>
    <xf numFmtId="3" fontId="13" fillId="25" borderId="39" xfId="51" applyNumberFormat="1" applyFont="1" applyFill="1" applyBorder="1" applyAlignment="1">
      <alignment/>
    </xf>
    <xf numFmtId="43" fontId="13" fillId="25" borderId="38" xfId="51" applyFont="1" applyFill="1" applyBorder="1" applyAlignment="1">
      <alignment/>
    </xf>
    <xf numFmtId="3" fontId="10" fillId="25" borderId="40" xfId="51" applyNumberFormat="1" applyFont="1" applyFill="1" applyBorder="1" applyAlignment="1">
      <alignment/>
    </xf>
    <xf numFmtId="43" fontId="13" fillId="25" borderId="41" xfId="51" applyFont="1" applyFill="1" applyBorder="1" applyAlignment="1">
      <alignment/>
    </xf>
    <xf numFmtId="0" fontId="13" fillId="25" borderId="19" xfId="51" applyNumberFormat="1" applyFont="1" applyFill="1" applyBorder="1" applyAlignment="1">
      <alignment/>
    </xf>
    <xf numFmtId="0" fontId="10" fillId="25" borderId="30" xfId="0" applyFont="1" applyFill="1" applyBorder="1" applyAlignment="1">
      <alignment horizontal="center" vertical="center" wrapText="1"/>
    </xf>
    <xf numFmtId="43" fontId="13" fillId="25" borderId="30" xfId="51" applyFont="1" applyFill="1" applyBorder="1" applyAlignment="1">
      <alignment/>
    </xf>
    <xf numFmtId="3" fontId="10" fillId="25" borderId="23" xfId="0" applyNumberFormat="1" applyFont="1" applyFill="1" applyBorder="1" applyAlignment="1">
      <alignment/>
    </xf>
    <xf numFmtId="3" fontId="13" fillId="25" borderId="23" xfId="51" applyNumberFormat="1" applyFont="1" applyFill="1" applyBorder="1" applyAlignment="1">
      <alignment/>
    </xf>
    <xf numFmtId="0" fontId="12" fillId="25" borderId="0" xfId="0" applyFont="1" applyFill="1" applyBorder="1" applyAlignment="1">
      <alignment/>
    </xf>
    <xf numFmtId="43" fontId="22" fillId="0" borderId="0" xfId="51" applyFont="1" applyAlignment="1">
      <alignment/>
    </xf>
    <xf numFmtId="43" fontId="24" fillId="0" borderId="0" xfId="51" applyFont="1" applyAlignment="1">
      <alignment/>
    </xf>
    <xf numFmtId="43" fontId="7" fillId="0" borderId="0" xfId="51" applyFont="1" applyFill="1" applyAlignment="1">
      <alignment/>
    </xf>
    <xf numFmtId="43" fontId="25" fillId="0" borderId="0" xfId="51" applyFont="1" applyFill="1" applyBorder="1" applyAlignment="1">
      <alignment/>
    </xf>
    <xf numFmtId="43" fontId="7" fillId="0" borderId="0" xfId="51" applyFont="1" applyAlignment="1">
      <alignment/>
    </xf>
    <xf numFmtId="43" fontId="7" fillId="0" borderId="0" xfId="0" applyNumberFormat="1" applyFont="1" applyFill="1" applyAlignment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Fill="1" applyAlignment="1">
      <alignment/>
    </xf>
    <xf numFmtId="171" fontId="7" fillId="0" borderId="0" xfId="51" applyNumberFormat="1" applyFont="1" applyFill="1" applyBorder="1" applyAlignment="1">
      <alignment horizontal="right"/>
    </xf>
    <xf numFmtId="43" fontId="7" fillId="0" borderId="0" xfId="51" applyFont="1" applyFill="1" applyBorder="1" applyAlignment="1">
      <alignment/>
    </xf>
    <xf numFmtId="171" fontId="8" fillId="0" borderId="0" xfId="51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13" fillId="25" borderId="0" xfId="0" applyNumberFormat="1" applyFont="1" applyFill="1" applyBorder="1" applyAlignment="1">
      <alignment horizontal="right"/>
    </xf>
    <xf numFmtId="3" fontId="13" fillId="0" borderId="0" xfId="51" applyNumberFormat="1" applyFont="1" applyFill="1" applyBorder="1" applyAlignment="1">
      <alignment/>
    </xf>
    <xf numFmtId="43" fontId="8" fillId="0" borderId="0" xfId="51" applyFont="1" applyFill="1" applyAlignment="1">
      <alignment/>
    </xf>
    <xf numFmtId="171" fontId="7" fillId="0" borderId="0" xfId="51" applyNumberFormat="1" applyFont="1" applyFill="1" applyBorder="1" applyAlignment="1">
      <alignment/>
    </xf>
    <xf numFmtId="43" fontId="26" fillId="0" borderId="0" xfId="51" applyFont="1" applyFill="1" applyBorder="1" applyAlignment="1">
      <alignment/>
    </xf>
    <xf numFmtId="41" fontId="7" fillId="0" borderId="0" xfId="51" applyNumberFormat="1" applyFont="1" applyFill="1" applyBorder="1" applyAlignment="1">
      <alignment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fill"/>
    </xf>
    <xf numFmtId="37" fontId="13" fillId="0" borderId="0" xfId="0" applyNumberFormat="1" applyFont="1" applyFill="1" applyAlignment="1">
      <alignment/>
    </xf>
    <xf numFmtId="3" fontId="13" fillId="25" borderId="0" xfId="51" applyNumberFormat="1" applyFont="1" applyFill="1" applyBorder="1" applyAlignment="1">
      <alignment horizontal="center"/>
    </xf>
    <xf numFmtId="3" fontId="10" fillId="25" borderId="24" xfId="0" applyNumberFormat="1" applyFont="1" applyFill="1" applyBorder="1" applyAlignment="1">
      <alignment horizontal="center"/>
    </xf>
    <xf numFmtId="37" fontId="10" fillId="25" borderId="0" xfId="0" applyNumberFormat="1" applyFont="1" applyFill="1" applyBorder="1" applyAlignment="1">
      <alignment/>
    </xf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8" fillId="25" borderId="0" xfId="51" applyNumberFormat="1" applyFont="1" applyFill="1" applyBorder="1" applyAlignment="1">
      <alignment horizontal="center"/>
    </xf>
    <xf numFmtId="0" fontId="44" fillId="25" borderId="0" xfId="51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/>
    </xf>
    <xf numFmtId="0" fontId="46" fillId="25" borderId="0" xfId="51" applyNumberFormat="1" applyFont="1" applyFill="1" applyBorder="1" applyAlignment="1">
      <alignment horizontal="center"/>
    </xf>
    <xf numFmtId="43" fontId="46" fillId="25" borderId="0" xfId="51" applyFont="1" applyFill="1" applyBorder="1" applyAlignment="1">
      <alignment horizontal="center"/>
    </xf>
    <xf numFmtId="0" fontId="47" fillId="25" borderId="0" xfId="51" applyNumberFormat="1" applyFont="1" applyFill="1" applyBorder="1" applyAlignment="1">
      <alignment/>
    </xf>
    <xf numFmtId="171" fontId="46" fillId="25" borderId="0" xfId="51" applyNumberFormat="1" applyFont="1" applyFill="1" applyBorder="1" applyAlignment="1">
      <alignment/>
    </xf>
    <xf numFmtId="43" fontId="46" fillId="25" borderId="0" xfId="51" applyFont="1" applyFill="1" applyBorder="1" applyAlignment="1">
      <alignment/>
    </xf>
    <xf numFmtId="41" fontId="46" fillId="25" borderId="0" xfId="51" applyNumberFormat="1" applyFont="1" applyFill="1" applyBorder="1" applyAlignment="1">
      <alignment/>
    </xf>
    <xf numFmtId="43" fontId="46" fillId="0" borderId="0" xfId="51" applyFont="1" applyBorder="1" applyAlignment="1">
      <alignment/>
    </xf>
    <xf numFmtId="171" fontId="18" fillId="25" borderId="0" xfId="51" applyNumberFormat="1" applyFont="1" applyFill="1" applyBorder="1" applyAlignment="1">
      <alignment/>
    </xf>
    <xf numFmtId="43" fontId="46" fillId="0" borderId="0" xfId="51" applyFont="1" applyAlignment="1">
      <alignment/>
    </xf>
    <xf numFmtId="43" fontId="18" fillId="25" borderId="0" xfId="51" applyFont="1" applyFill="1" applyBorder="1" applyAlignment="1">
      <alignment horizontal="center"/>
    </xf>
    <xf numFmtId="171" fontId="46" fillId="25" borderId="0" xfId="51" applyNumberFormat="1" applyFont="1" applyFill="1" applyBorder="1" applyAlignment="1">
      <alignment horizontal="right"/>
    </xf>
    <xf numFmtId="43" fontId="18" fillId="25" borderId="0" xfId="51" applyFont="1" applyFill="1" applyBorder="1" applyAlignment="1">
      <alignment/>
    </xf>
    <xf numFmtId="41" fontId="18" fillId="25" borderId="0" xfId="51" applyNumberFormat="1" applyFont="1" applyFill="1" applyBorder="1" applyAlignment="1">
      <alignment/>
    </xf>
    <xf numFmtId="43" fontId="18" fillId="25" borderId="0" xfId="51" applyNumberFormat="1" applyFont="1" applyFill="1" applyBorder="1" applyAlignment="1">
      <alignment/>
    </xf>
    <xf numFmtId="43" fontId="45" fillId="25" borderId="0" xfId="51" applyFont="1" applyFill="1" applyBorder="1" applyAlignment="1">
      <alignment/>
    </xf>
    <xf numFmtId="198" fontId="48" fillId="0" borderId="0" xfId="0" applyNumberFormat="1" applyFont="1" applyBorder="1" applyAlignment="1">
      <alignment/>
    </xf>
    <xf numFmtId="43" fontId="46" fillId="25" borderId="0" xfId="51" applyNumberFormat="1" applyFont="1" applyFill="1" applyBorder="1" applyAlignment="1">
      <alignment/>
    </xf>
    <xf numFmtId="43" fontId="45" fillId="25" borderId="0" xfId="51" applyFont="1" applyFill="1" applyAlignment="1">
      <alignment/>
    </xf>
    <xf numFmtId="3" fontId="46" fillId="25" borderId="0" xfId="51" applyNumberFormat="1" applyFont="1" applyFill="1" applyBorder="1" applyAlignment="1">
      <alignment/>
    </xf>
    <xf numFmtId="3" fontId="46" fillId="0" borderId="0" xfId="51" applyNumberFormat="1" applyFont="1" applyFill="1" applyBorder="1" applyAlignment="1">
      <alignment/>
    </xf>
    <xf numFmtId="171" fontId="46" fillId="0" borderId="0" xfId="51" applyNumberFormat="1" applyFont="1" applyFill="1" applyBorder="1" applyAlignment="1">
      <alignment/>
    </xf>
    <xf numFmtId="3" fontId="18" fillId="25" borderId="0" xfId="51" applyNumberFormat="1" applyFont="1" applyFill="1" applyBorder="1" applyAlignment="1">
      <alignment/>
    </xf>
    <xf numFmtId="43" fontId="46" fillId="25" borderId="23" xfId="51" applyFont="1" applyFill="1" applyBorder="1" applyAlignment="1">
      <alignment/>
    </xf>
    <xf numFmtId="0" fontId="46" fillId="25" borderId="23" xfId="51" applyNumberFormat="1" applyFont="1" applyFill="1" applyBorder="1" applyAlignment="1">
      <alignment/>
    </xf>
    <xf numFmtId="3" fontId="46" fillId="25" borderId="23" xfId="51" applyNumberFormat="1" applyFont="1" applyFill="1" applyBorder="1" applyAlignment="1">
      <alignment/>
    </xf>
    <xf numFmtId="0" fontId="46" fillId="25" borderId="0" xfId="0" applyFont="1" applyFill="1" applyBorder="1" applyAlignment="1">
      <alignment horizontal="left"/>
    </xf>
    <xf numFmtId="43" fontId="46" fillId="25" borderId="0" xfId="51" applyFont="1" applyFill="1" applyBorder="1" applyAlignment="1">
      <alignment horizontal="left"/>
    </xf>
    <xf numFmtId="43" fontId="46" fillId="25" borderId="0" xfId="51" applyFont="1" applyFill="1" applyAlignment="1">
      <alignment horizontal="left"/>
    </xf>
    <xf numFmtId="43" fontId="46" fillId="25" borderId="0" xfId="51" applyFont="1" applyFill="1" applyAlignment="1">
      <alignment/>
    </xf>
    <xf numFmtId="0" fontId="18" fillId="25" borderId="0" xfId="0" applyFont="1" applyFill="1" applyBorder="1" applyAlignment="1">
      <alignment horizontal="left"/>
    </xf>
    <xf numFmtId="43" fontId="18" fillId="25" borderId="0" xfId="51" applyFont="1" applyFill="1" applyAlignment="1">
      <alignment horizontal="left"/>
    </xf>
    <xf numFmtId="43" fontId="46" fillId="0" borderId="0" xfId="51" applyFont="1" applyAlignment="1">
      <alignment horizontal="left"/>
    </xf>
    <xf numFmtId="0" fontId="44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43" fontId="46" fillId="25" borderId="0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8" fillId="25" borderId="0" xfId="0" applyFont="1" applyFill="1" applyBorder="1" applyAlignment="1">
      <alignment horizontal="center" vertical="center" wrapText="1"/>
    </xf>
    <xf numFmtId="0" fontId="18" fillId="25" borderId="0" xfId="0" applyNumberFormat="1" applyFont="1" applyFill="1" applyBorder="1" applyAlignment="1">
      <alignment horizontal="center" vertical="center" wrapText="1"/>
    </xf>
    <xf numFmtId="3" fontId="46" fillId="25" borderId="0" xfId="51" applyNumberFormat="1" applyFont="1" applyFill="1" applyBorder="1" applyAlignment="1">
      <alignment horizontal="center"/>
    </xf>
    <xf numFmtId="37" fontId="46" fillId="25" borderId="0" xfId="51" applyNumberFormat="1" applyFont="1" applyFill="1" applyBorder="1" applyAlignment="1">
      <alignment/>
    </xf>
    <xf numFmtId="0" fontId="18" fillId="25" borderId="0" xfId="0" applyFont="1" applyFill="1" applyBorder="1" applyAlignment="1">
      <alignment horizontal="right"/>
    </xf>
    <xf numFmtId="3" fontId="18" fillId="25" borderId="0" xfId="0" applyNumberFormat="1" applyFont="1" applyFill="1" applyBorder="1" applyAlignment="1">
      <alignment horizontal="center"/>
    </xf>
    <xf numFmtId="37" fontId="18" fillId="25" borderId="0" xfId="0" applyNumberFormat="1" applyFont="1" applyFill="1" applyBorder="1" applyAlignment="1">
      <alignment/>
    </xf>
    <xf numFmtId="3" fontId="18" fillId="25" borderId="0" xfId="0" applyNumberFormat="1" applyFont="1" applyFill="1" applyBorder="1" applyAlignment="1">
      <alignment/>
    </xf>
    <xf numFmtId="37" fontId="46" fillId="25" borderId="0" xfId="0" applyNumberFormat="1" applyFont="1" applyFill="1" applyBorder="1" applyAlignment="1">
      <alignment/>
    </xf>
    <xf numFmtId="4" fontId="46" fillId="25" borderId="0" xfId="0" applyNumberFormat="1" applyFont="1" applyFill="1" applyBorder="1" applyAlignment="1">
      <alignment/>
    </xf>
    <xf numFmtId="3" fontId="46" fillId="25" borderId="0" xfId="0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 horizontal="center"/>
    </xf>
    <xf numFmtId="0" fontId="14" fillId="25" borderId="0" xfId="51" applyNumberFormat="1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3" fontId="13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49" fillId="25" borderId="0" xfId="0" applyFont="1" applyFill="1" applyBorder="1" applyAlignment="1">
      <alignment/>
    </xf>
    <xf numFmtId="3" fontId="49" fillId="25" borderId="0" xfId="51" applyNumberFormat="1" applyFont="1" applyFill="1" applyBorder="1" applyAlignment="1">
      <alignment/>
    </xf>
    <xf numFmtId="3" fontId="49" fillId="25" borderId="19" xfId="51" applyNumberFormat="1" applyFont="1" applyFill="1" applyBorder="1" applyAlignment="1">
      <alignment/>
    </xf>
    <xf numFmtId="0" fontId="51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3" fontId="49" fillId="25" borderId="0" xfId="0" applyNumberFormat="1" applyFont="1" applyFill="1" applyBorder="1" applyAlignment="1">
      <alignment/>
    </xf>
    <xf numFmtId="3" fontId="50" fillId="25" borderId="0" xfId="51" applyNumberFormat="1" applyFont="1" applyFill="1" applyBorder="1" applyAlignment="1">
      <alignment/>
    </xf>
    <xf numFmtId="171" fontId="50" fillId="25" borderId="0" xfId="51" applyNumberFormat="1" applyFont="1" applyFill="1" applyBorder="1" applyAlignment="1">
      <alignment/>
    </xf>
    <xf numFmtId="0" fontId="50" fillId="25" borderId="0" xfId="0" applyFont="1" applyFill="1" applyBorder="1" applyAlignment="1">
      <alignment/>
    </xf>
    <xf numFmtId="171" fontId="49" fillId="25" borderId="0" xfId="51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50" fillId="25" borderId="0" xfId="0" applyNumberFormat="1" applyFont="1" applyFill="1" applyBorder="1" applyAlignment="1">
      <alignment/>
    </xf>
    <xf numFmtId="0" fontId="50" fillId="25" borderId="0" xfId="0" applyFont="1" applyFill="1" applyBorder="1" applyAlignment="1">
      <alignment horizontal="right"/>
    </xf>
    <xf numFmtId="3" fontId="50" fillId="25" borderId="0" xfId="51" applyNumberFormat="1" applyFont="1" applyFill="1" applyBorder="1" applyAlignment="1">
      <alignment/>
    </xf>
    <xf numFmtId="171" fontId="49" fillId="25" borderId="19" xfId="51" applyNumberFormat="1" applyFont="1" applyFill="1" applyBorder="1" applyAlignment="1">
      <alignment/>
    </xf>
    <xf numFmtId="171" fontId="53" fillId="25" borderId="0" xfId="51" applyNumberFormat="1" applyFont="1" applyFill="1" applyBorder="1" applyAlignment="1">
      <alignment/>
    </xf>
    <xf numFmtId="37" fontId="49" fillId="25" borderId="0" xfId="51" applyNumberFormat="1" applyFont="1" applyFill="1" applyBorder="1" applyAlignment="1">
      <alignment/>
    </xf>
    <xf numFmtId="3" fontId="49" fillId="25" borderId="0" xfId="51" applyNumberFormat="1" applyFont="1" applyFill="1" applyBorder="1" applyAlignment="1">
      <alignment horizontal="right"/>
    </xf>
    <xf numFmtId="3" fontId="49" fillId="25" borderId="19" xfId="51" applyNumberFormat="1" applyFont="1" applyFill="1" applyBorder="1" applyAlignment="1">
      <alignment horizontal="right"/>
    </xf>
    <xf numFmtId="43" fontId="49" fillId="25" borderId="0" xfId="51" applyFont="1" applyFill="1" applyBorder="1" applyAlignment="1">
      <alignment/>
    </xf>
    <xf numFmtId="0" fontId="49" fillId="0" borderId="0" xfId="0" applyFont="1" applyAlignment="1">
      <alignment/>
    </xf>
    <xf numFmtId="198" fontId="49" fillId="0" borderId="0" xfId="0" applyNumberFormat="1" applyFont="1" applyAlignment="1">
      <alignment/>
    </xf>
    <xf numFmtId="198" fontId="49" fillId="0" borderId="0" xfId="0" applyNumberFormat="1" applyFont="1" applyFill="1" applyAlignment="1">
      <alignment/>
    </xf>
    <xf numFmtId="198" fontId="49" fillId="25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171" fontId="50" fillId="25" borderId="23" xfId="51" applyNumberFormat="1" applyFont="1" applyFill="1" applyBorder="1" applyAlignment="1">
      <alignment/>
    </xf>
    <xf numFmtId="3" fontId="10" fillId="0" borderId="42" xfId="0" applyNumberFormat="1" applyFont="1" applyBorder="1" applyAlignment="1">
      <alignment/>
    </xf>
    <xf numFmtId="37" fontId="49" fillId="25" borderId="0" xfId="51" applyNumberFormat="1" applyFont="1" applyFill="1" applyBorder="1" applyAlignment="1">
      <alignment/>
    </xf>
    <xf numFmtId="37" fontId="49" fillId="25" borderId="19" xfId="51" applyNumberFormat="1" applyFont="1" applyFill="1" applyBorder="1" applyAlignment="1">
      <alignment/>
    </xf>
    <xf numFmtId="43" fontId="49" fillId="25" borderId="0" xfId="51" applyFont="1" applyFill="1" applyBorder="1" applyAlignment="1">
      <alignment horizontal="left"/>
    </xf>
    <xf numFmtId="43" fontId="49" fillId="25" borderId="0" xfId="51" applyFont="1" applyFill="1" applyBorder="1" applyAlignment="1">
      <alignment/>
    </xf>
    <xf numFmtId="0" fontId="21" fillId="25" borderId="0" xfId="0" applyFont="1" applyFill="1" applyBorder="1" applyAlignment="1">
      <alignment/>
    </xf>
    <xf numFmtId="171" fontId="49" fillId="25" borderId="0" xfId="0" applyNumberFormat="1" applyFont="1" applyFill="1" applyBorder="1" applyAlignment="1">
      <alignment/>
    </xf>
    <xf numFmtId="3" fontId="13" fillId="25" borderId="0" xfId="51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49" fillId="25" borderId="15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6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71" fontId="49" fillId="25" borderId="23" xfId="51" applyNumberFormat="1" applyFont="1" applyFill="1" applyBorder="1" applyAlignment="1">
      <alignment/>
    </xf>
    <xf numFmtId="0" fontId="49" fillId="25" borderId="23" xfId="0" applyFont="1" applyFill="1" applyBorder="1" applyAlignment="1">
      <alignment/>
    </xf>
    <xf numFmtId="0" fontId="49" fillId="25" borderId="26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13" fillId="25" borderId="14" xfId="0" applyFont="1" applyFill="1" applyBorder="1" applyAlignment="1">
      <alignment/>
    </xf>
    <xf numFmtId="0" fontId="21" fillId="0" borderId="0" xfId="0" applyFont="1" applyBorder="1" applyAlignment="1">
      <alignment/>
    </xf>
    <xf numFmtId="43" fontId="6" fillId="25" borderId="0" xfId="51" applyFont="1" applyFill="1" applyBorder="1" applyAlignment="1">
      <alignment/>
    </xf>
    <xf numFmtId="0" fontId="13" fillId="25" borderId="25" xfId="0" applyFont="1" applyFill="1" applyBorder="1" applyAlignment="1">
      <alignment/>
    </xf>
    <xf numFmtId="171" fontId="13" fillId="25" borderId="23" xfId="0" applyNumberFormat="1" applyFont="1" applyFill="1" applyBorder="1" applyAlignment="1">
      <alignment/>
    </xf>
    <xf numFmtId="43" fontId="13" fillId="25" borderId="23" xfId="0" applyNumberFormat="1" applyFont="1" applyFill="1" applyBorder="1" applyAlignment="1">
      <alignment/>
    </xf>
    <xf numFmtId="0" fontId="13" fillId="25" borderId="26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43" fontId="13" fillId="24" borderId="12" xfId="51" applyFont="1" applyFill="1" applyBorder="1" applyAlignment="1">
      <alignment/>
    </xf>
    <xf numFmtId="40" fontId="13" fillId="24" borderId="12" xfId="0" applyNumberFormat="1" applyFont="1" applyFill="1" applyBorder="1" applyAlignment="1">
      <alignment/>
    </xf>
    <xf numFmtId="38" fontId="13" fillId="24" borderId="13" xfId="0" applyNumberFormat="1" applyFont="1" applyFill="1" applyBorder="1" applyAlignment="1">
      <alignment/>
    </xf>
    <xf numFmtId="0" fontId="13" fillId="24" borderId="14" xfId="0" applyFont="1" applyFill="1" applyBorder="1" applyAlignment="1">
      <alignment/>
    </xf>
    <xf numFmtId="40" fontId="13" fillId="24" borderId="15" xfId="0" applyNumberFormat="1" applyFont="1" applyFill="1" applyBorder="1" applyAlignment="1">
      <alignment/>
    </xf>
    <xf numFmtId="171" fontId="10" fillId="24" borderId="15" xfId="51" applyNumberFormat="1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3" fillId="24" borderId="43" xfId="0" applyFont="1" applyFill="1" applyBorder="1" applyAlignment="1">
      <alignment/>
    </xf>
    <xf numFmtId="171" fontId="10" fillId="24" borderId="44" xfId="51" applyNumberFormat="1" applyFont="1" applyFill="1" applyBorder="1" applyAlignment="1">
      <alignment/>
    </xf>
    <xf numFmtId="0" fontId="10" fillId="25" borderId="45" xfId="0" applyFont="1" applyFill="1" applyBorder="1" applyAlignment="1">
      <alignment/>
    </xf>
    <xf numFmtId="171" fontId="10" fillId="25" borderId="46" xfId="51" applyNumberFormat="1" applyFont="1" applyFill="1" applyBorder="1" applyAlignment="1">
      <alignment/>
    </xf>
    <xf numFmtId="0" fontId="11" fillId="25" borderId="14" xfId="0" applyFont="1" applyFill="1" applyBorder="1" applyAlignment="1">
      <alignment/>
    </xf>
    <xf numFmtId="171" fontId="10" fillId="25" borderId="15" xfId="51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71" fontId="20" fillId="25" borderId="15" xfId="51" applyNumberFormat="1" applyFont="1" applyFill="1" applyBorder="1" applyAlignment="1">
      <alignment horizontal="right"/>
    </xf>
    <xf numFmtId="0" fontId="10" fillId="25" borderId="14" xfId="0" applyFont="1" applyFill="1" applyBorder="1" applyAlignment="1">
      <alignment/>
    </xf>
    <xf numFmtId="41" fontId="13" fillId="25" borderId="15" xfId="51" applyNumberFormat="1" applyFont="1" applyFill="1" applyBorder="1" applyAlignment="1">
      <alignment horizontal="right"/>
    </xf>
    <xf numFmtId="171" fontId="13" fillId="25" borderId="15" xfId="0" applyNumberFormat="1" applyFont="1" applyFill="1" applyBorder="1" applyAlignment="1">
      <alignment horizontal="right"/>
    </xf>
    <xf numFmtId="0" fontId="10" fillId="25" borderId="43" xfId="0" applyFont="1" applyFill="1" applyBorder="1" applyAlignment="1">
      <alignment/>
    </xf>
    <xf numFmtId="171" fontId="10" fillId="25" borderId="44" xfId="51" applyNumberFormat="1" applyFont="1" applyFill="1" applyBorder="1" applyAlignment="1">
      <alignment horizontal="right"/>
    </xf>
    <xf numFmtId="171" fontId="10" fillId="25" borderId="47" xfId="51" applyNumberFormat="1" applyFont="1" applyFill="1" applyBorder="1" applyAlignment="1">
      <alignment/>
    </xf>
    <xf numFmtId="0" fontId="10" fillId="25" borderId="45" xfId="0" applyFont="1" applyFill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71" fontId="13" fillId="25" borderId="15" xfId="51" applyNumberFormat="1" applyFont="1" applyFill="1" applyBorder="1" applyAlignment="1">
      <alignment/>
    </xf>
    <xf numFmtId="0" fontId="13" fillId="25" borderId="14" xfId="0" applyFont="1" applyFill="1" applyBorder="1" applyAlignment="1">
      <alignment horizontal="left"/>
    </xf>
    <xf numFmtId="171" fontId="10" fillId="25" borderId="44" xfId="51" applyNumberFormat="1" applyFont="1" applyFill="1" applyBorder="1" applyAlignment="1">
      <alignment/>
    </xf>
    <xf numFmtId="0" fontId="10" fillId="25" borderId="48" xfId="0" applyFont="1" applyFill="1" applyBorder="1" applyAlignment="1">
      <alignment horizontal="left"/>
    </xf>
    <xf numFmtId="41" fontId="13" fillId="25" borderId="15" xfId="51" applyNumberFormat="1" applyFont="1" applyFill="1" applyBorder="1" applyAlignment="1">
      <alignment/>
    </xf>
    <xf numFmtId="43" fontId="10" fillId="24" borderId="49" xfId="51" applyFont="1" applyFill="1" applyBorder="1" applyAlignment="1">
      <alignment/>
    </xf>
    <xf numFmtId="40" fontId="10" fillId="24" borderId="49" xfId="0" applyNumberFormat="1" applyFont="1" applyFill="1" applyBorder="1" applyAlignment="1">
      <alignment/>
    </xf>
    <xf numFmtId="38" fontId="10" fillId="24" borderId="49" xfId="0" applyNumberFormat="1" applyFont="1" applyFill="1" applyBorder="1" applyAlignment="1">
      <alignment/>
    </xf>
    <xf numFmtId="38" fontId="10" fillId="24" borderId="50" xfId="0" applyNumberFormat="1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left"/>
    </xf>
    <xf numFmtId="0" fontId="50" fillId="25" borderId="19" xfId="0" applyFont="1" applyFill="1" applyBorder="1" applyAlignment="1">
      <alignment horizontal="center"/>
    </xf>
    <xf numFmtId="3" fontId="50" fillId="25" borderId="42" xfId="51" applyNumberFormat="1" applyFont="1" applyFill="1" applyBorder="1" applyAlignment="1">
      <alignment/>
    </xf>
    <xf numFmtId="0" fontId="10" fillId="24" borderId="5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center"/>
    </xf>
    <xf numFmtId="0" fontId="12" fillId="25" borderId="14" xfId="0" applyFont="1" applyFill="1" applyBorder="1" applyAlignment="1">
      <alignment/>
    </xf>
    <xf numFmtId="37" fontId="49" fillId="25" borderId="19" xfId="51" applyNumberFormat="1" applyFont="1" applyFill="1" applyBorder="1" applyAlignment="1">
      <alignment/>
    </xf>
    <xf numFmtId="0" fontId="6" fillId="25" borderId="0" xfId="0" applyFont="1" applyFill="1" applyAlignment="1">
      <alignment/>
    </xf>
    <xf numFmtId="200" fontId="0" fillId="0" borderId="0" xfId="0" applyNumberFormat="1" applyAlignment="1">
      <alignment/>
    </xf>
    <xf numFmtId="198" fontId="0" fillId="25" borderId="0" xfId="0" applyNumberFormat="1" applyFill="1" applyBorder="1" applyAlignment="1">
      <alignment/>
    </xf>
    <xf numFmtId="200" fontId="23" fillId="0" borderId="0" xfId="0" applyNumberFormat="1" applyFont="1" applyAlignment="1">
      <alignment/>
    </xf>
    <xf numFmtId="43" fontId="23" fillId="0" borderId="0" xfId="51" applyFont="1" applyAlignment="1">
      <alignment/>
    </xf>
    <xf numFmtId="3" fontId="49" fillId="0" borderId="0" xfId="51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23" fillId="0" borderId="0" xfId="0" applyNumberFormat="1" applyFont="1" applyAlignment="1">
      <alignment/>
    </xf>
    <xf numFmtId="43" fontId="54" fillId="25" borderId="0" xfId="51" applyFont="1" applyFill="1" applyBorder="1" applyAlignment="1">
      <alignment/>
    </xf>
    <xf numFmtId="0" fontId="10" fillId="24" borderId="0" xfId="51" applyNumberFormat="1" applyFont="1" applyFill="1" applyBorder="1" applyAlignment="1">
      <alignment horizontal="center"/>
    </xf>
    <xf numFmtId="0" fontId="10" fillId="24" borderId="15" xfId="51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5" borderId="32" xfId="51" applyNumberFormat="1" applyFont="1" applyFill="1" applyBorder="1" applyAlignment="1">
      <alignment horizontal="center" vertical="center"/>
    </xf>
    <xf numFmtId="0" fontId="10" fillId="25" borderId="18" xfId="51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47625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2862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8849975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84150" y="7410450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95250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81050"/>
          <a:ext cx="216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352425</xdr:colOff>
      <xdr:row>12</xdr:row>
      <xdr:rowOff>28575</xdr:rowOff>
    </xdr:to>
    <xdr:sp>
      <xdr:nvSpPr>
        <xdr:cNvPr id="3" name="WordArt 114"/>
        <xdr:cNvSpPr>
          <a:spLocks/>
        </xdr:cNvSpPr>
      </xdr:nvSpPr>
      <xdr:spPr>
        <a:xfrm>
          <a:off x="8020050" y="1771650"/>
          <a:ext cx="17145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238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152400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676275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11363325" y="1447800"/>
          <a:ext cx="21050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7.281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.00390625" style="9" customWidth="1"/>
    <col min="12" max="12" width="20.28125" style="13" bestFit="1" customWidth="1"/>
    <col min="13" max="13" width="18.28125" style="13" customWidth="1"/>
    <col min="14" max="14" width="20.28125" style="13" bestFit="1" customWidth="1"/>
    <col min="15" max="16" width="17.57421875" style="13" bestFit="1" customWidth="1"/>
    <col min="17" max="16384" width="11.421875" style="13" customWidth="1"/>
  </cols>
  <sheetData>
    <row r="1" ht="14.25" thickBot="1"/>
    <row r="2" spans="2:11" ht="14.25" thickTop="1">
      <c r="B2" s="28"/>
      <c r="C2" s="29"/>
      <c r="D2" s="29"/>
      <c r="E2" s="29"/>
      <c r="F2" s="29"/>
      <c r="G2" s="29"/>
      <c r="H2" s="29"/>
      <c r="I2" s="29"/>
      <c r="J2" s="30"/>
      <c r="K2" s="31"/>
    </row>
    <row r="3" spans="2:11" ht="13.5">
      <c r="B3" s="32"/>
      <c r="C3" s="33"/>
      <c r="D3" s="33"/>
      <c r="E3" s="33"/>
      <c r="F3" s="33"/>
      <c r="G3" s="33"/>
      <c r="H3" s="33"/>
      <c r="I3" s="33"/>
      <c r="J3" s="34"/>
      <c r="K3" s="31"/>
    </row>
    <row r="4" spans="2:11" ht="13.5">
      <c r="B4" s="32"/>
      <c r="C4" s="33"/>
      <c r="D4" s="33"/>
      <c r="E4" s="33"/>
      <c r="F4" s="33"/>
      <c r="G4" s="33"/>
      <c r="H4" s="33"/>
      <c r="I4" s="33"/>
      <c r="J4" s="34"/>
      <c r="K4" s="31"/>
    </row>
    <row r="5" spans="2:11" ht="13.5">
      <c r="B5" s="32"/>
      <c r="C5" s="33"/>
      <c r="D5" s="33"/>
      <c r="E5" s="33"/>
      <c r="F5" s="33"/>
      <c r="G5" s="33"/>
      <c r="H5" s="33"/>
      <c r="I5" s="33"/>
      <c r="J5" s="34"/>
      <c r="K5" s="31"/>
    </row>
    <row r="6" spans="2:11" ht="13.5">
      <c r="B6" s="32"/>
      <c r="C6" s="378"/>
      <c r="D6" s="378"/>
      <c r="E6" s="378"/>
      <c r="F6" s="378"/>
      <c r="G6" s="378"/>
      <c r="H6" s="378"/>
      <c r="I6" s="378"/>
      <c r="J6" s="379"/>
      <c r="K6" s="31"/>
    </row>
    <row r="7" spans="2:11" ht="13.5">
      <c r="B7" s="32"/>
      <c r="C7" s="378" t="s">
        <v>345</v>
      </c>
      <c r="D7" s="378"/>
      <c r="E7" s="378"/>
      <c r="F7" s="378"/>
      <c r="G7" s="378"/>
      <c r="H7" s="378"/>
      <c r="I7" s="378"/>
      <c r="J7" s="379"/>
      <c r="K7" s="31"/>
    </row>
    <row r="8" spans="2:11" ht="13.5">
      <c r="B8" s="32"/>
      <c r="C8" s="378" t="s">
        <v>558</v>
      </c>
      <c r="D8" s="378"/>
      <c r="E8" s="378"/>
      <c r="F8" s="378"/>
      <c r="G8" s="378"/>
      <c r="H8" s="378"/>
      <c r="I8" s="378"/>
      <c r="J8" s="379"/>
      <c r="K8" s="31"/>
    </row>
    <row r="9" spans="2:11" ht="13.5">
      <c r="B9" s="32"/>
      <c r="C9" s="378"/>
      <c r="D9" s="378"/>
      <c r="E9" s="378"/>
      <c r="F9" s="378"/>
      <c r="G9" s="378"/>
      <c r="H9" s="378"/>
      <c r="I9" s="378"/>
      <c r="J9" s="379"/>
      <c r="K9" s="31"/>
    </row>
    <row r="10" spans="2:11" ht="13.5">
      <c r="B10" s="32"/>
      <c r="C10" s="33"/>
      <c r="D10" s="33"/>
      <c r="E10" s="33"/>
      <c r="F10" s="33"/>
      <c r="G10" s="33"/>
      <c r="H10" s="33"/>
      <c r="I10" s="33"/>
      <c r="J10" s="34"/>
      <c r="K10" s="31"/>
    </row>
    <row r="11" spans="2:11" ht="14.25" thickBot="1">
      <c r="B11" s="35"/>
      <c r="C11" s="36"/>
      <c r="D11" s="36"/>
      <c r="E11" s="36"/>
      <c r="F11" s="36"/>
      <c r="G11" s="36"/>
      <c r="H11" s="36"/>
      <c r="I11" s="36"/>
      <c r="J11" s="37"/>
      <c r="K11" s="31"/>
    </row>
    <row r="12" spans="2:11" ht="13.5">
      <c r="B12" s="76"/>
      <c r="C12" s="77"/>
      <c r="D12" s="78"/>
      <c r="E12" s="78"/>
      <c r="F12" s="78"/>
      <c r="G12" s="78"/>
      <c r="H12" s="78"/>
      <c r="I12" s="78"/>
      <c r="J12" s="79"/>
      <c r="K12" s="31"/>
    </row>
    <row r="13" spans="2:11" ht="13.5">
      <c r="B13" s="80"/>
      <c r="C13" s="86"/>
      <c r="D13" s="84"/>
      <c r="E13" s="84"/>
      <c r="F13" s="84"/>
      <c r="G13" s="84"/>
      <c r="H13" s="84"/>
      <c r="I13" s="84"/>
      <c r="J13" s="85"/>
      <c r="K13" s="31"/>
    </row>
    <row r="14" spans="2:11" ht="15">
      <c r="B14" s="80"/>
      <c r="C14" s="261" t="s">
        <v>118</v>
      </c>
      <c r="D14" s="212" t="s">
        <v>157</v>
      </c>
      <c r="E14" s="212"/>
      <c r="F14" s="212"/>
      <c r="G14" s="213"/>
      <c r="H14" s="213"/>
      <c r="I14" s="213"/>
      <c r="J14" s="85"/>
      <c r="K14" s="31"/>
    </row>
    <row r="15" spans="2:11" ht="15">
      <c r="B15" s="80"/>
      <c r="C15" s="214"/>
      <c r="D15" s="213"/>
      <c r="E15" s="213"/>
      <c r="F15" s="213"/>
      <c r="G15" s="213"/>
      <c r="H15" s="213"/>
      <c r="I15" s="213"/>
      <c r="J15" s="85"/>
      <c r="K15" s="31"/>
    </row>
    <row r="16" spans="2:11" ht="15">
      <c r="B16" s="80"/>
      <c r="C16" s="214"/>
      <c r="D16" s="213" t="s">
        <v>355</v>
      </c>
      <c r="E16" s="213"/>
      <c r="F16" s="213"/>
      <c r="G16" s="213"/>
      <c r="H16" s="213"/>
      <c r="I16" s="213"/>
      <c r="J16" s="85"/>
      <c r="K16" s="31"/>
    </row>
    <row r="17" spans="2:11" ht="15">
      <c r="B17" s="80"/>
      <c r="C17" s="214"/>
      <c r="D17" s="213" t="s">
        <v>19</v>
      </c>
      <c r="E17" s="213"/>
      <c r="F17" s="213"/>
      <c r="G17" s="213"/>
      <c r="H17" s="213"/>
      <c r="I17" s="213"/>
      <c r="J17" s="85"/>
      <c r="K17" s="31"/>
    </row>
    <row r="18" spans="2:11" ht="15">
      <c r="B18" s="80"/>
      <c r="C18" s="214"/>
      <c r="D18" s="213" t="s">
        <v>20</v>
      </c>
      <c r="E18" s="213"/>
      <c r="F18" s="213"/>
      <c r="G18" s="213"/>
      <c r="H18" s="213"/>
      <c r="I18" s="213"/>
      <c r="J18" s="85"/>
      <c r="K18" s="31"/>
    </row>
    <row r="19" spans="2:11" ht="15">
      <c r="B19" s="80"/>
      <c r="C19" s="214"/>
      <c r="D19" s="213" t="s">
        <v>21</v>
      </c>
      <c r="E19" s="213"/>
      <c r="F19" s="213"/>
      <c r="G19" s="213"/>
      <c r="H19" s="210"/>
      <c r="I19" s="213"/>
      <c r="J19" s="85"/>
      <c r="K19" s="31"/>
    </row>
    <row r="20" spans="2:11" ht="15">
      <c r="B20" s="80"/>
      <c r="C20" s="214"/>
      <c r="D20" s="213"/>
      <c r="E20" s="213"/>
      <c r="F20" s="213"/>
      <c r="G20" s="213"/>
      <c r="H20" s="210"/>
      <c r="I20" s="213"/>
      <c r="J20" s="85"/>
      <c r="K20" s="31"/>
    </row>
    <row r="21" spans="2:12" ht="15">
      <c r="B21" s="80"/>
      <c r="C21" s="215"/>
      <c r="D21" s="213" t="s">
        <v>22</v>
      </c>
      <c r="E21" s="216"/>
      <c r="F21" s="213"/>
      <c r="G21" s="213"/>
      <c r="H21" s="217"/>
      <c r="I21" s="213"/>
      <c r="J21" s="85"/>
      <c r="K21" s="31"/>
      <c r="L21" s="39"/>
    </row>
    <row r="22" spans="2:12" ht="15">
      <c r="B22" s="80"/>
      <c r="C22" s="215"/>
      <c r="D22" s="213" t="s">
        <v>23</v>
      </c>
      <c r="E22" s="216"/>
      <c r="F22" s="213"/>
      <c r="G22" s="217"/>
      <c r="H22" s="217"/>
      <c r="I22" s="213"/>
      <c r="J22" s="85"/>
      <c r="K22" s="31"/>
      <c r="L22" s="39"/>
    </row>
    <row r="23" spans="2:12" ht="15">
      <c r="B23" s="80"/>
      <c r="C23" s="215"/>
      <c r="D23" s="213"/>
      <c r="E23" s="213"/>
      <c r="F23" s="213"/>
      <c r="G23" s="217"/>
      <c r="H23" s="217"/>
      <c r="I23" s="213"/>
      <c r="J23" s="85"/>
      <c r="K23" s="31"/>
      <c r="L23" s="6"/>
    </row>
    <row r="24" spans="2:12" ht="15">
      <c r="B24" s="80"/>
      <c r="C24" s="215"/>
      <c r="D24" s="213"/>
      <c r="E24" s="213"/>
      <c r="F24" s="213"/>
      <c r="G24" s="217"/>
      <c r="H24" s="217"/>
      <c r="I24" s="213"/>
      <c r="J24" s="85"/>
      <c r="K24" s="31"/>
      <c r="L24" s="6"/>
    </row>
    <row r="25" spans="2:12" ht="15">
      <c r="B25" s="80"/>
      <c r="C25" s="215"/>
      <c r="D25" s="213"/>
      <c r="E25" s="213"/>
      <c r="F25" s="213"/>
      <c r="G25" s="217"/>
      <c r="H25" s="217"/>
      <c r="I25" s="213"/>
      <c r="J25" s="85"/>
      <c r="K25" s="31"/>
      <c r="L25" s="6"/>
    </row>
    <row r="26" spans="2:12" ht="15">
      <c r="B26" s="80"/>
      <c r="C26" s="261" t="s">
        <v>5</v>
      </c>
      <c r="D26" s="212" t="s">
        <v>4</v>
      </c>
      <c r="E26" s="213"/>
      <c r="F26" s="213"/>
      <c r="G26" s="217"/>
      <c r="H26" s="217"/>
      <c r="I26" s="213"/>
      <c r="J26" s="85"/>
      <c r="K26" s="31"/>
      <c r="L26" s="6"/>
    </row>
    <row r="27" spans="2:12" ht="15">
      <c r="B27" s="80"/>
      <c r="C27" s="215"/>
      <c r="D27" s="213"/>
      <c r="E27" s="213"/>
      <c r="F27" s="213"/>
      <c r="G27" s="217"/>
      <c r="H27" s="217"/>
      <c r="I27" s="213"/>
      <c r="J27" s="85"/>
      <c r="K27" s="31"/>
      <c r="L27" s="6"/>
    </row>
    <row r="28" spans="2:12" ht="15">
      <c r="B28" s="80"/>
      <c r="C28" s="215"/>
      <c r="D28" s="213" t="s">
        <v>346</v>
      </c>
      <c r="E28" s="213"/>
      <c r="F28" s="213"/>
      <c r="G28" s="217"/>
      <c r="H28" s="217"/>
      <c r="I28" s="213"/>
      <c r="J28" s="85"/>
      <c r="K28" s="31"/>
      <c r="L28" s="6"/>
    </row>
    <row r="29" spans="2:12" ht="15">
      <c r="B29" s="80"/>
      <c r="C29" s="215"/>
      <c r="D29" s="213"/>
      <c r="E29" s="213"/>
      <c r="F29" s="213"/>
      <c r="G29" s="217"/>
      <c r="H29" s="217"/>
      <c r="I29" s="213"/>
      <c r="J29" s="85"/>
      <c r="K29" s="31"/>
      <c r="L29" s="6"/>
    </row>
    <row r="30" spans="2:12" ht="15">
      <c r="B30" s="80"/>
      <c r="C30" s="261" t="s">
        <v>6</v>
      </c>
      <c r="D30" s="212" t="s">
        <v>348</v>
      </c>
      <c r="E30" s="213"/>
      <c r="F30" s="213"/>
      <c r="G30" s="217"/>
      <c r="H30" s="217"/>
      <c r="I30" s="213"/>
      <c r="J30" s="85"/>
      <c r="K30" s="31"/>
      <c r="L30" s="6"/>
    </row>
    <row r="31" spans="2:12" ht="15">
      <c r="B31" s="80"/>
      <c r="C31" s="261"/>
      <c r="D31" s="211"/>
      <c r="E31" s="213"/>
      <c r="F31" s="213"/>
      <c r="G31" s="217"/>
      <c r="H31" s="217"/>
      <c r="I31" s="213"/>
      <c r="J31" s="85"/>
      <c r="K31" s="31"/>
      <c r="L31" s="6"/>
    </row>
    <row r="32" spans="2:12" ht="15">
      <c r="B32" s="80"/>
      <c r="C32" s="261"/>
      <c r="D32" s="213" t="s">
        <v>349</v>
      </c>
      <c r="E32" s="213"/>
      <c r="F32" s="213"/>
      <c r="G32" s="217"/>
      <c r="H32" s="217"/>
      <c r="I32" s="213"/>
      <c r="J32" s="85"/>
      <c r="K32" s="31"/>
      <c r="L32" s="6"/>
    </row>
    <row r="33" spans="2:12" ht="15">
      <c r="B33" s="80"/>
      <c r="C33" s="215"/>
      <c r="D33" s="213"/>
      <c r="E33" s="213"/>
      <c r="F33" s="213"/>
      <c r="G33" s="217"/>
      <c r="H33" s="217"/>
      <c r="I33" s="213"/>
      <c r="J33" s="85"/>
      <c r="K33" s="31"/>
      <c r="L33" s="6"/>
    </row>
    <row r="34" spans="2:12" ht="15">
      <c r="B34" s="80"/>
      <c r="C34" s="261" t="s">
        <v>350</v>
      </c>
      <c r="D34" s="212" t="s">
        <v>3</v>
      </c>
      <c r="E34" s="218"/>
      <c r="F34" s="213"/>
      <c r="G34" s="217"/>
      <c r="H34" s="217"/>
      <c r="I34" s="213"/>
      <c r="J34" s="85"/>
      <c r="K34" s="31"/>
      <c r="L34" s="6"/>
    </row>
    <row r="35" spans="2:12" ht="15">
      <c r="B35" s="80"/>
      <c r="C35" s="215"/>
      <c r="D35" s="218"/>
      <c r="E35" s="218"/>
      <c r="F35" s="218"/>
      <c r="G35" s="218"/>
      <c r="H35" s="217"/>
      <c r="I35" s="213"/>
      <c r="J35" s="85"/>
      <c r="K35" s="31"/>
      <c r="L35" s="6"/>
    </row>
    <row r="36" spans="2:12" ht="15">
      <c r="B36" s="80"/>
      <c r="C36" s="215"/>
      <c r="D36" s="216"/>
      <c r="E36" s="216"/>
      <c r="F36" s="217"/>
      <c r="G36" s="218"/>
      <c r="H36" s="217"/>
      <c r="I36" s="213"/>
      <c r="J36" s="85"/>
      <c r="K36" s="31"/>
      <c r="L36" s="6"/>
    </row>
    <row r="37" spans="2:11" ht="15">
      <c r="B37" s="80"/>
      <c r="C37" s="261" t="s">
        <v>351</v>
      </c>
      <c r="D37" s="212" t="s">
        <v>7</v>
      </c>
      <c r="E37" s="213"/>
      <c r="F37" s="213"/>
      <c r="G37" s="219"/>
      <c r="H37" s="218"/>
      <c r="I37" s="218"/>
      <c r="J37" s="85"/>
      <c r="K37" s="31"/>
    </row>
    <row r="38" spans="2:11" ht="15">
      <c r="B38" s="80"/>
      <c r="C38" s="215"/>
      <c r="D38" s="213"/>
      <c r="E38" s="213"/>
      <c r="F38" s="218"/>
      <c r="G38" s="217"/>
      <c r="H38" s="218"/>
      <c r="I38" s="218"/>
      <c r="J38" s="85"/>
      <c r="K38" s="31"/>
    </row>
    <row r="39" spans="2:11" ht="15">
      <c r="B39" s="80"/>
      <c r="C39" s="215"/>
      <c r="D39" s="213" t="s">
        <v>347</v>
      </c>
      <c r="E39" s="218"/>
      <c r="F39" s="218"/>
      <c r="G39" s="217"/>
      <c r="H39" s="217"/>
      <c r="I39" s="213"/>
      <c r="J39" s="85"/>
      <c r="K39" s="31"/>
    </row>
    <row r="40" spans="2:14" ht="15">
      <c r="B40" s="80"/>
      <c r="C40" s="215"/>
      <c r="D40" s="213"/>
      <c r="E40" s="213"/>
      <c r="F40" s="218"/>
      <c r="G40" s="217"/>
      <c r="H40" s="217"/>
      <c r="I40" s="213"/>
      <c r="J40" s="85"/>
      <c r="K40" s="31"/>
      <c r="N40" s="156"/>
    </row>
    <row r="41" spans="2:11" ht="15">
      <c r="B41" s="80"/>
      <c r="C41" s="213"/>
      <c r="D41" s="213" t="s">
        <v>8</v>
      </c>
      <c r="E41" s="218"/>
      <c r="F41" s="218"/>
      <c r="G41" s="218"/>
      <c r="H41" s="218"/>
      <c r="I41" s="217"/>
      <c r="J41" s="85"/>
      <c r="K41" s="31"/>
    </row>
    <row r="42" spans="2:11" ht="15">
      <c r="B42" s="80"/>
      <c r="C42" s="215"/>
      <c r="D42" s="213"/>
      <c r="E42" s="213"/>
      <c r="F42" s="213"/>
      <c r="G42" s="217"/>
      <c r="H42" s="217"/>
      <c r="I42" s="217"/>
      <c r="J42" s="85"/>
      <c r="K42" s="31"/>
    </row>
    <row r="43" spans="2:11" ht="15">
      <c r="B43" s="80"/>
      <c r="C43" s="215"/>
      <c r="D43" s="213" t="s">
        <v>356</v>
      </c>
      <c r="E43" s="213"/>
      <c r="F43" s="213"/>
      <c r="G43" s="217"/>
      <c r="H43" s="218"/>
      <c r="I43" s="217"/>
      <c r="J43" s="85"/>
      <c r="K43" s="31"/>
    </row>
    <row r="44" spans="2:11" ht="15">
      <c r="B44" s="80"/>
      <c r="C44" s="215"/>
      <c r="D44" s="213" t="s">
        <v>358</v>
      </c>
      <c r="E44" s="213"/>
      <c r="F44" s="213"/>
      <c r="G44" s="217"/>
      <c r="H44" s="217"/>
      <c r="I44" s="217"/>
      <c r="J44" s="85"/>
      <c r="K44" s="31"/>
    </row>
    <row r="45" spans="2:12" ht="15">
      <c r="B45" s="80"/>
      <c r="C45" s="215"/>
      <c r="D45" s="213"/>
      <c r="E45" s="220"/>
      <c r="F45" s="213"/>
      <c r="G45" s="217"/>
      <c r="H45" s="217"/>
      <c r="I45" s="217"/>
      <c r="J45" s="85"/>
      <c r="K45" s="31"/>
      <c r="L45" s="13">
        <f>+H53+H47</f>
        <v>0</v>
      </c>
    </row>
    <row r="46" spans="2:11" ht="15">
      <c r="B46" s="80"/>
      <c r="C46" s="215"/>
      <c r="D46" s="213" t="s">
        <v>359</v>
      </c>
      <c r="E46" s="218"/>
      <c r="F46" s="213"/>
      <c r="G46" s="217"/>
      <c r="H46" s="217"/>
      <c r="I46" s="217"/>
      <c r="J46" s="85"/>
      <c r="K46" s="31"/>
    </row>
    <row r="47" spans="2:11" ht="15">
      <c r="B47" s="80"/>
      <c r="C47" s="215"/>
      <c r="D47" s="213" t="s">
        <v>360</v>
      </c>
      <c r="E47" s="218"/>
      <c r="F47" s="213"/>
      <c r="G47" s="217"/>
      <c r="H47" s="217"/>
      <c r="I47" s="217"/>
      <c r="J47" s="85"/>
      <c r="K47" s="31"/>
    </row>
    <row r="48" spans="2:12" ht="15">
      <c r="B48" s="80"/>
      <c r="C48" s="215"/>
      <c r="D48" s="220"/>
      <c r="E48" s="218"/>
      <c r="F48" s="213"/>
      <c r="G48" s="217"/>
      <c r="H48" s="217"/>
      <c r="I48" s="217"/>
      <c r="J48" s="85"/>
      <c r="K48" s="31"/>
      <c r="L48" s="13">
        <f>+H55-L45</f>
        <v>0</v>
      </c>
    </row>
    <row r="49" spans="2:12" ht="15">
      <c r="B49" s="80"/>
      <c r="C49" s="215"/>
      <c r="D49" s="218" t="s">
        <v>361</v>
      </c>
      <c r="E49" s="218"/>
      <c r="F49" s="218"/>
      <c r="G49" s="217"/>
      <c r="H49" s="217"/>
      <c r="I49" s="218"/>
      <c r="J49" s="85"/>
      <c r="K49" s="31"/>
      <c r="L49" s="13">
        <f>+L48-H40</f>
        <v>0</v>
      </c>
    </row>
    <row r="50" spans="2:12" ht="15">
      <c r="B50" s="80"/>
      <c r="C50" s="215"/>
      <c r="D50" s="213" t="s">
        <v>362</v>
      </c>
      <c r="E50" s="216"/>
      <c r="F50" s="218"/>
      <c r="G50" s="217"/>
      <c r="H50" s="217"/>
      <c r="I50" s="217"/>
      <c r="J50" s="85"/>
      <c r="K50" s="31"/>
      <c r="L50" s="13">
        <f>+H34+H40</f>
        <v>0</v>
      </c>
    </row>
    <row r="51" spans="2:12" ht="15">
      <c r="B51" s="80"/>
      <c r="C51" s="215"/>
      <c r="D51" s="218" t="s">
        <v>363</v>
      </c>
      <c r="E51" s="218"/>
      <c r="F51" s="218"/>
      <c r="G51" s="217"/>
      <c r="H51" s="217"/>
      <c r="I51" s="217"/>
      <c r="J51" s="85"/>
      <c r="K51" s="31"/>
      <c r="L51" s="5"/>
    </row>
    <row r="52" spans="2:11" ht="15">
      <c r="B52" s="80"/>
      <c r="C52" s="215"/>
      <c r="D52" s="213" t="s">
        <v>9</v>
      </c>
      <c r="E52" s="218"/>
      <c r="F52" s="218"/>
      <c r="G52" s="217"/>
      <c r="H52" s="217"/>
      <c r="I52" s="218"/>
      <c r="J52" s="85"/>
      <c r="K52" s="31"/>
    </row>
    <row r="53" spans="2:12" ht="15">
      <c r="B53" s="80"/>
      <c r="C53" s="215"/>
      <c r="D53" s="218"/>
      <c r="E53" s="218"/>
      <c r="F53" s="218"/>
      <c r="G53" s="217"/>
      <c r="H53" s="217"/>
      <c r="I53" s="218"/>
      <c r="J53" s="85"/>
      <c r="K53" s="31"/>
      <c r="L53" s="40"/>
    </row>
    <row r="54" spans="2:11" ht="15">
      <c r="B54" s="80"/>
      <c r="C54" s="215"/>
      <c r="D54" s="220"/>
      <c r="E54" s="218"/>
      <c r="F54" s="218"/>
      <c r="G54" s="217"/>
      <c r="H54" s="217"/>
      <c r="I54" s="218"/>
      <c r="J54" s="85"/>
      <c r="K54" s="31"/>
    </row>
    <row r="55" spans="2:11" ht="15">
      <c r="B55" s="80"/>
      <c r="C55" s="261" t="s">
        <v>352</v>
      </c>
      <c r="D55" s="212" t="s">
        <v>10</v>
      </c>
      <c r="E55" s="213"/>
      <c r="F55" s="213"/>
      <c r="G55" s="213"/>
      <c r="H55" s="221"/>
      <c r="I55" s="218"/>
      <c r="J55" s="85"/>
      <c r="K55" s="31"/>
    </row>
    <row r="56" spans="2:11" ht="15">
      <c r="B56" s="80"/>
      <c r="C56" s="261"/>
      <c r="D56" s="212"/>
      <c r="E56" s="213"/>
      <c r="F56" s="213"/>
      <c r="G56" s="213"/>
      <c r="H56" s="221"/>
      <c r="I56" s="218"/>
      <c r="J56" s="85"/>
      <c r="K56" s="31"/>
    </row>
    <row r="57" spans="2:13" ht="15">
      <c r="B57" s="80"/>
      <c r="C57" s="222"/>
      <c r="D57" s="213" t="s">
        <v>11</v>
      </c>
      <c r="E57" s="211"/>
      <c r="F57" s="213"/>
      <c r="G57" s="213"/>
      <c r="H57" s="221"/>
      <c r="I57" s="218"/>
      <c r="J57" s="85"/>
      <c r="K57" s="31"/>
      <c r="M57" s="5"/>
    </row>
    <row r="58" spans="2:13" ht="10.5" customHeight="1">
      <c r="B58" s="80"/>
      <c r="C58" s="261"/>
      <c r="D58" s="211"/>
      <c r="E58" s="211"/>
      <c r="F58" s="213"/>
      <c r="G58" s="217"/>
      <c r="H58" s="223"/>
      <c r="I58" s="218"/>
      <c r="J58" s="85"/>
      <c r="K58" s="31"/>
      <c r="L58" s="13">
        <f>2900464.28-2797400</f>
        <v>103064.2799999998</v>
      </c>
      <c r="M58" s="5"/>
    </row>
    <row r="59" spans="2:11" ht="15">
      <c r="B59" s="80"/>
      <c r="C59" s="261"/>
      <c r="D59" s="213"/>
      <c r="E59" s="213"/>
      <c r="F59" s="213"/>
      <c r="G59" s="217"/>
      <c r="H59" s="217"/>
      <c r="I59" s="218"/>
      <c r="J59" s="85"/>
      <c r="K59" s="31"/>
    </row>
    <row r="60" spans="2:13" ht="15">
      <c r="B60" s="80"/>
      <c r="C60" s="261" t="s">
        <v>353</v>
      </c>
      <c r="D60" s="212" t="s">
        <v>12</v>
      </c>
      <c r="E60" s="213"/>
      <c r="F60" s="213"/>
      <c r="G60" s="217"/>
      <c r="H60" s="221"/>
      <c r="I60" s="217"/>
      <c r="J60" s="85"/>
      <c r="K60" s="31"/>
      <c r="M60" s="5"/>
    </row>
    <row r="61" spans="2:13" ht="15">
      <c r="B61" s="80"/>
      <c r="C61" s="261"/>
      <c r="D61" s="212"/>
      <c r="E61" s="213"/>
      <c r="F61" s="213"/>
      <c r="G61" s="217"/>
      <c r="H61" s="221"/>
      <c r="I61" s="217"/>
      <c r="J61" s="85"/>
      <c r="K61" s="31"/>
      <c r="M61" s="5"/>
    </row>
    <row r="62" spans="2:11" ht="14.25" customHeight="1">
      <c r="B62" s="80"/>
      <c r="C62" s="261"/>
      <c r="D62" s="213" t="s">
        <v>364</v>
      </c>
      <c r="E62" s="211"/>
      <c r="F62" s="213"/>
      <c r="G62" s="213"/>
      <c r="H62" s="221"/>
      <c r="I62" s="213"/>
      <c r="J62" s="85"/>
      <c r="K62" s="31"/>
    </row>
    <row r="63" spans="2:11" ht="13.5" customHeight="1">
      <c r="B63" s="80"/>
      <c r="C63" s="214"/>
      <c r="D63" s="213" t="s">
        <v>17</v>
      </c>
      <c r="E63" s="213"/>
      <c r="F63" s="213"/>
      <c r="G63" s="213"/>
      <c r="H63" s="221"/>
      <c r="I63" s="217"/>
      <c r="J63" s="85"/>
      <c r="K63" s="31"/>
    </row>
    <row r="64" spans="2:11" ht="15" hidden="1">
      <c r="B64" s="80"/>
      <c r="C64" s="214"/>
      <c r="D64" s="213"/>
      <c r="E64" s="213"/>
      <c r="F64" s="213"/>
      <c r="G64" s="213"/>
      <c r="H64" s="224"/>
      <c r="I64" s="213"/>
      <c r="J64" s="85"/>
      <c r="K64" s="31"/>
    </row>
    <row r="65" spans="2:11" ht="15">
      <c r="B65" s="80"/>
      <c r="C65" s="214"/>
      <c r="D65" s="213" t="s">
        <v>18</v>
      </c>
      <c r="E65" s="213"/>
      <c r="F65" s="213"/>
      <c r="G65" s="213"/>
      <c r="H65" s="224"/>
      <c r="I65" s="213"/>
      <c r="J65" s="85"/>
      <c r="K65" s="31"/>
    </row>
    <row r="66" spans="2:12" ht="15" hidden="1">
      <c r="B66" s="80"/>
      <c r="C66" s="214"/>
      <c r="D66" s="213"/>
      <c r="E66" s="213"/>
      <c r="F66" s="213"/>
      <c r="G66" s="213"/>
      <c r="H66" s="224"/>
      <c r="I66" s="213"/>
      <c r="J66" s="85"/>
      <c r="K66" s="31"/>
      <c r="L66" s="13">
        <v>1577007.7</v>
      </c>
    </row>
    <row r="67" spans="2:11" ht="15">
      <c r="B67" s="80"/>
      <c r="C67" s="214"/>
      <c r="D67" s="213"/>
      <c r="E67" s="213"/>
      <c r="F67" s="213"/>
      <c r="G67" s="213"/>
      <c r="H67" s="221"/>
      <c r="I67" s="213"/>
      <c r="J67" s="85"/>
      <c r="K67" s="31"/>
    </row>
    <row r="68" spans="2:14" ht="17.25" customHeight="1">
      <c r="B68" s="80"/>
      <c r="C68" s="261"/>
      <c r="D68" s="213" t="s">
        <v>13</v>
      </c>
      <c r="E68" s="211"/>
      <c r="F68" s="218"/>
      <c r="G68" s="225"/>
      <c r="H68" s="226"/>
      <c r="I68" s="227"/>
      <c r="J68" s="85"/>
      <c r="K68" s="31"/>
      <c r="N68" s="5"/>
    </row>
    <row r="69" spans="2:14" ht="12" customHeight="1">
      <c r="B69" s="80"/>
      <c r="C69" s="261"/>
      <c r="D69" s="213" t="s">
        <v>365</v>
      </c>
      <c r="E69" s="211"/>
      <c r="F69" s="218"/>
      <c r="G69" s="225"/>
      <c r="H69" s="226"/>
      <c r="I69" s="227"/>
      <c r="J69" s="85"/>
      <c r="K69" s="31"/>
      <c r="N69" s="5"/>
    </row>
    <row r="70" spans="2:12" ht="15">
      <c r="B70" s="80"/>
      <c r="C70" s="214"/>
      <c r="D70" s="213" t="s">
        <v>366</v>
      </c>
      <c r="E70" s="211"/>
      <c r="F70" s="228"/>
      <c r="G70" s="217"/>
      <c r="H70" s="229"/>
      <c r="I70" s="213"/>
      <c r="J70" s="85"/>
      <c r="K70" s="31"/>
      <c r="L70" s="38"/>
    </row>
    <row r="71" spans="2:12" ht="15">
      <c r="B71" s="80"/>
      <c r="C71" s="214"/>
      <c r="D71" s="213"/>
      <c r="E71" s="213"/>
      <c r="F71" s="217"/>
      <c r="G71" s="213"/>
      <c r="H71" s="218"/>
      <c r="I71" s="230"/>
      <c r="J71" s="85"/>
      <c r="K71" s="31"/>
      <c r="L71" s="38"/>
    </row>
    <row r="72" spans="2:11" ht="17.25" customHeight="1">
      <c r="B72" s="80"/>
      <c r="C72" s="261" t="s">
        <v>354</v>
      </c>
      <c r="D72" s="231" t="s">
        <v>14</v>
      </c>
      <c r="E72" s="213"/>
      <c r="F72" s="218"/>
      <c r="G72" s="217"/>
      <c r="H72" s="232"/>
      <c r="I72" s="232"/>
      <c r="J72" s="85"/>
      <c r="K72" s="31"/>
    </row>
    <row r="73" spans="1:11" ht="14.25" customHeight="1">
      <c r="A73" s="6"/>
      <c r="B73" s="80"/>
      <c r="C73" s="213"/>
      <c r="D73" s="222"/>
      <c r="E73" s="213"/>
      <c r="F73" s="218"/>
      <c r="G73" s="217"/>
      <c r="H73" s="232"/>
      <c r="I73" s="232"/>
      <c r="J73" s="85"/>
      <c r="K73" s="31"/>
    </row>
    <row r="74" spans="2:11" ht="15">
      <c r="B74" s="80"/>
      <c r="C74" s="213"/>
      <c r="D74" s="213" t="s">
        <v>367</v>
      </c>
      <c r="E74" s="213"/>
      <c r="F74" s="229"/>
      <c r="G74" s="217"/>
      <c r="H74" s="232"/>
      <c r="I74" s="232"/>
      <c r="J74" s="85"/>
      <c r="K74" s="31"/>
    </row>
    <row r="75" spans="1:11" ht="15.75" customHeight="1">
      <c r="A75" s="6"/>
      <c r="B75" s="80"/>
      <c r="C75" s="213"/>
      <c r="D75" s="213" t="s">
        <v>368</v>
      </c>
      <c r="E75" s="213"/>
      <c r="F75" s="218"/>
      <c r="G75" s="217"/>
      <c r="H75" s="233"/>
      <c r="I75" s="232"/>
      <c r="J75" s="85"/>
      <c r="K75" s="31"/>
    </row>
    <row r="76" spans="1:11" ht="15">
      <c r="A76" s="6"/>
      <c r="B76" s="80"/>
      <c r="C76" s="213"/>
      <c r="D76" s="213"/>
      <c r="E76" s="213"/>
      <c r="F76" s="218"/>
      <c r="G76" s="217"/>
      <c r="H76" s="232"/>
      <c r="I76" s="232"/>
      <c r="J76" s="85"/>
      <c r="K76" s="31"/>
    </row>
    <row r="77" spans="2:11" ht="15" hidden="1">
      <c r="B77" s="80"/>
      <c r="C77" s="213"/>
      <c r="D77" s="213"/>
      <c r="E77" s="213"/>
      <c r="F77" s="218"/>
      <c r="G77" s="217"/>
      <c r="H77" s="232"/>
      <c r="I77" s="232"/>
      <c r="J77" s="85"/>
      <c r="K77" s="31"/>
    </row>
    <row r="78" spans="2:11" ht="15">
      <c r="B78" s="80"/>
      <c r="C78" s="213"/>
      <c r="D78" s="213" t="s">
        <v>369</v>
      </c>
      <c r="E78" s="213"/>
      <c r="F78" s="218"/>
      <c r="G78" s="234"/>
      <c r="H78" s="232"/>
      <c r="I78" s="232"/>
      <c r="J78" s="85"/>
      <c r="K78" s="31"/>
    </row>
    <row r="79" spans="2:11" ht="15">
      <c r="B79" s="80"/>
      <c r="C79" s="213"/>
      <c r="D79" s="213" t="s">
        <v>15</v>
      </c>
      <c r="E79" s="213"/>
      <c r="F79" s="218"/>
      <c r="G79" s="217"/>
      <c r="H79" s="232"/>
      <c r="I79" s="232"/>
      <c r="J79" s="85"/>
      <c r="K79" s="31"/>
    </row>
    <row r="80" spans="2:11" ht="15">
      <c r="B80" s="80"/>
      <c r="C80" s="213"/>
      <c r="D80" s="213" t="s">
        <v>16</v>
      </c>
      <c r="E80" s="213"/>
      <c r="F80" s="218"/>
      <c r="G80" s="217"/>
      <c r="H80" s="232"/>
      <c r="I80" s="232"/>
      <c r="J80" s="85"/>
      <c r="K80" s="31"/>
    </row>
    <row r="81" spans="2:11" ht="15">
      <c r="B81" s="80"/>
      <c r="C81" s="218"/>
      <c r="D81" s="218"/>
      <c r="E81" s="213"/>
      <c r="F81" s="218"/>
      <c r="G81" s="235"/>
      <c r="H81" s="235"/>
      <c r="I81" s="235"/>
      <c r="J81" s="85"/>
      <c r="K81" s="31"/>
    </row>
    <row r="82" spans="2:11" ht="15">
      <c r="B82" s="80"/>
      <c r="C82" s="218"/>
      <c r="D82" s="218" t="s">
        <v>370</v>
      </c>
      <c r="E82" s="213"/>
      <c r="F82" s="213"/>
      <c r="G82" s="232"/>
      <c r="H82" s="232"/>
      <c r="I82" s="232"/>
      <c r="J82" s="85"/>
      <c r="K82" s="31"/>
    </row>
    <row r="83" spans="2:11" ht="15">
      <c r="B83" s="80"/>
      <c r="C83" s="218"/>
      <c r="D83" s="218" t="s">
        <v>371</v>
      </c>
      <c r="E83" s="213"/>
      <c r="F83" s="213"/>
      <c r="G83" s="232"/>
      <c r="H83" s="232"/>
      <c r="I83" s="232"/>
      <c r="J83" s="85"/>
      <c r="K83" s="31"/>
    </row>
    <row r="84" spans="2:11" ht="15">
      <c r="B84" s="80"/>
      <c r="C84" s="218"/>
      <c r="D84" s="218"/>
      <c r="E84" s="213"/>
      <c r="F84" s="213"/>
      <c r="G84" s="232"/>
      <c r="H84" s="232"/>
      <c r="I84" s="232"/>
      <c r="J84" s="85"/>
      <c r="K84" s="31"/>
    </row>
    <row r="85" spans="2:11" ht="15" thickBot="1">
      <c r="B85" s="99"/>
      <c r="C85" s="236"/>
      <c r="D85" s="236"/>
      <c r="E85" s="237"/>
      <c r="F85" s="237"/>
      <c r="G85" s="238"/>
      <c r="H85" s="238"/>
      <c r="I85" s="238"/>
      <c r="J85" s="101"/>
      <c r="K85" s="31"/>
    </row>
    <row r="86" spans="2:11" ht="18" customHeight="1" thickTop="1">
      <c r="B86" s="80"/>
      <c r="C86" s="213"/>
      <c r="D86" s="239"/>
      <c r="E86" s="239"/>
      <c r="F86" s="239"/>
      <c r="G86" s="239"/>
      <c r="H86" s="240"/>
      <c r="I86" s="241"/>
      <c r="J86" s="85"/>
      <c r="K86" s="31"/>
    </row>
    <row r="87" spans="2:11" ht="15">
      <c r="B87" s="80"/>
      <c r="C87" s="213"/>
      <c r="D87" s="239"/>
      <c r="E87" s="239"/>
      <c r="F87" s="239"/>
      <c r="G87" s="239"/>
      <c r="H87" s="240"/>
      <c r="I87" s="241"/>
      <c r="J87" s="85"/>
      <c r="K87" s="31"/>
    </row>
    <row r="88" spans="2:10" ht="15">
      <c r="B88" s="108"/>
      <c r="C88" s="242"/>
      <c r="D88" s="243"/>
      <c r="E88" s="244"/>
      <c r="F88" s="241"/>
      <c r="G88" s="245"/>
      <c r="H88" s="240"/>
      <c r="I88" s="240"/>
      <c r="J88" s="109"/>
    </row>
    <row r="89" spans="2:10" ht="15">
      <c r="B89" s="108"/>
      <c r="C89" s="261"/>
      <c r="D89" s="246"/>
      <c r="E89" s="239"/>
      <c r="F89" s="239"/>
      <c r="G89" s="239"/>
      <c r="H89" s="240"/>
      <c r="I89" s="240"/>
      <c r="J89" s="109"/>
    </row>
    <row r="90" spans="2:10" ht="15">
      <c r="B90" s="108"/>
      <c r="C90" s="242"/>
      <c r="D90" s="239"/>
      <c r="E90" s="239"/>
      <c r="F90" s="239"/>
      <c r="G90" s="239"/>
      <c r="H90" s="240"/>
      <c r="I90" s="240"/>
      <c r="J90" s="109"/>
    </row>
    <row r="91" spans="2:10" ht="15">
      <c r="B91" s="108"/>
      <c r="C91" s="242"/>
      <c r="D91" s="239"/>
      <c r="E91" s="239"/>
      <c r="F91" s="239"/>
      <c r="G91" s="239"/>
      <c r="H91" s="240"/>
      <c r="I91" s="240"/>
      <c r="J91" s="109"/>
    </row>
    <row r="92" spans="2:10" ht="15">
      <c r="B92" s="108"/>
      <c r="C92" s="247"/>
      <c r="D92" s="239"/>
      <c r="E92" s="218"/>
      <c r="F92" s="247"/>
      <c r="G92" s="248"/>
      <c r="H92" s="218"/>
      <c r="I92" s="218"/>
      <c r="J92" s="109"/>
    </row>
    <row r="93" spans="2:10" ht="15">
      <c r="B93" s="108"/>
      <c r="C93" s="247"/>
      <c r="D93" s="247"/>
      <c r="E93" s="249"/>
      <c r="F93" s="247"/>
      <c r="G93" s="247"/>
      <c r="H93" s="218"/>
      <c r="I93" s="247"/>
      <c r="J93" s="109"/>
    </row>
    <row r="94" spans="2:10" ht="15">
      <c r="B94" s="108"/>
      <c r="C94" s="247"/>
      <c r="D94" s="247"/>
      <c r="E94" s="247"/>
      <c r="F94" s="247"/>
      <c r="G94" s="247"/>
      <c r="H94" s="247"/>
      <c r="I94" s="247"/>
      <c r="J94" s="109"/>
    </row>
    <row r="95" spans="2:10" ht="15">
      <c r="B95" s="108"/>
      <c r="C95" s="247"/>
      <c r="D95" s="250"/>
      <c r="E95" s="250"/>
      <c r="F95" s="250"/>
      <c r="G95" s="251"/>
      <c r="H95" s="251"/>
      <c r="I95" s="250"/>
      <c r="J95" s="109"/>
    </row>
    <row r="96" spans="2:10" ht="14.25" customHeight="1">
      <c r="B96" s="108"/>
      <c r="C96" s="247"/>
      <c r="D96" s="247"/>
      <c r="E96" s="247"/>
      <c r="F96" s="247"/>
      <c r="G96" s="218"/>
      <c r="H96" s="218"/>
      <c r="I96" s="247"/>
      <c r="J96" s="109"/>
    </row>
    <row r="97" spans="2:10" ht="14.25" customHeight="1">
      <c r="B97" s="108"/>
      <c r="C97" s="247"/>
      <c r="D97" s="247"/>
      <c r="E97" s="252"/>
      <c r="F97" s="253"/>
      <c r="G97" s="253"/>
      <c r="H97" s="218"/>
      <c r="I97" s="232"/>
      <c r="J97" s="109"/>
    </row>
    <row r="98" spans="2:10" ht="15">
      <c r="B98" s="108"/>
      <c r="C98" s="247"/>
      <c r="D98" s="247"/>
      <c r="E98" s="252"/>
      <c r="F98" s="253"/>
      <c r="G98" s="232"/>
      <c r="H98" s="218"/>
      <c r="I98" s="232"/>
      <c r="J98" s="109"/>
    </row>
    <row r="99" spans="2:14" ht="15">
      <c r="B99" s="108"/>
      <c r="C99" s="247"/>
      <c r="D99" s="254"/>
      <c r="E99" s="255"/>
      <c r="F99" s="256"/>
      <c r="G99" s="256"/>
      <c r="H99" s="225"/>
      <c r="I99" s="257"/>
      <c r="J99" s="114"/>
      <c r="L99" s="6"/>
      <c r="M99" s="6"/>
      <c r="N99" s="6"/>
    </row>
    <row r="100" spans="2:14" ht="15">
      <c r="B100" s="108"/>
      <c r="C100" s="247"/>
      <c r="D100" s="247"/>
      <c r="E100" s="247"/>
      <c r="F100" s="247"/>
      <c r="G100" s="247"/>
      <c r="H100" s="258"/>
      <c r="I100" s="218"/>
      <c r="J100" s="109"/>
      <c r="L100" s="24"/>
      <c r="N100" s="6"/>
    </row>
    <row r="101" spans="2:14" ht="15">
      <c r="B101" s="108"/>
      <c r="C101" s="247"/>
      <c r="D101" s="247"/>
      <c r="E101" s="247"/>
      <c r="F101" s="247"/>
      <c r="G101" s="247"/>
      <c r="H101" s="258"/>
      <c r="I101" s="218"/>
      <c r="J101" s="109"/>
      <c r="L101" s="24"/>
      <c r="N101" s="6"/>
    </row>
    <row r="102" spans="2:14" ht="15">
      <c r="B102" s="108"/>
      <c r="C102" s="247"/>
      <c r="D102" s="211"/>
      <c r="E102" s="211"/>
      <c r="F102" s="212"/>
      <c r="G102" s="218"/>
      <c r="H102" s="258"/>
      <c r="I102" s="232"/>
      <c r="J102" s="109"/>
      <c r="L102" s="6"/>
      <c r="M102" s="6"/>
      <c r="N102" s="6"/>
    </row>
    <row r="103" spans="2:14" ht="15">
      <c r="B103" s="108"/>
      <c r="C103" s="247"/>
      <c r="D103" s="218"/>
      <c r="E103" s="218"/>
      <c r="F103" s="218"/>
      <c r="G103" s="218"/>
      <c r="H103" s="218"/>
      <c r="I103" s="259"/>
      <c r="J103" s="109"/>
      <c r="L103" s="6"/>
      <c r="M103" s="6"/>
      <c r="N103" s="6"/>
    </row>
    <row r="104" spans="2:14" ht="15">
      <c r="B104" s="108"/>
      <c r="C104" s="261"/>
      <c r="D104" s="225"/>
      <c r="E104" s="225"/>
      <c r="F104" s="218"/>
      <c r="G104" s="218"/>
      <c r="H104" s="218"/>
      <c r="I104" s="260"/>
      <c r="J104" s="116"/>
      <c r="L104" s="6"/>
      <c r="M104" s="6"/>
      <c r="N104" s="6"/>
    </row>
    <row r="105" spans="2:14" ht="13.5">
      <c r="B105" s="108"/>
      <c r="C105" s="75"/>
      <c r="D105" s="94"/>
      <c r="E105" s="94"/>
      <c r="F105" s="75"/>
      <c r="G105" s="75"/>
      <c r="H105" s="75"/>
      <c r="I105" s="63"/>
      <c r="J105" s="116"/>
      <c r="L105" s="6"/>
      <c r="M105" s="6"/>
      <c r="N105" s="6"/>
    </row>
    <row r="106" spans="2:14" ht="13.5">
      <c r="B106" s="108"/>
      <c r="C106" s="75"/>
      <c r="D106" s="94"/>
      <c r="E106" s="94"/>
      <c r="F106" s="75"/>
      <c r="G106" s="75"/>
      <c r="H106" s="68"/>
      <c r="I106" s="63"/>
      <c r="J106" s="116"/>
      <c r="L106" s="6"/>
      <c r="M106" s="6"/>
      <c r="N106" s="6"/>
    </row>
    <row r="107" spans="2:14" ht="13.5">
      <c r="B107" s="108"/>
      <c r="C107" s="75"/>
      <c r="D107" s="94"/>
      <c r="E107" s="75"/>
      <c r="F107" s="75"/>
      <c r="G107" s="117"/>
      <c r="H107" s="68"/>
      <c r="I107" s="63"/>
      <c r="J107" s="116"/>
      <c r="L107" s="6"/>
      <c r="M107" s="6"/>
      <c r="N107" s="6"/>
    </row>
    <row r="108" spans="2:14" ht="14.25" customHeight="1">
      <c r="B108" s="108"/>
      <c r="C108" s="75"/>
      <c r="D108" s="75"/>
      <c r="E108" s="75"/>
      <c r="F108" s="75"/>
      <c r="G108" s="98"/>
      <c r="H108" s="119"/>
      <c r="I108" s="63"/>
      <c r="J108" s="116"/>
      <c r="L108" s="6"/>
      <c r="M108" s="6"/>
      <c r="N108" s="6"/>
    </row>
    <row r="109" spans="2:14" ht="15.75" customHeight="1">
      <c r="B109" s="108"/>
      <c r="C109" s="75"/>
      <c r="D109" s="75"/>
      <c r="E109" s="75"/>
      <c r="F109" s="75"/>
      <c r="G109" s="98"/>
      <c r="H109" s="119"/>
      <c r="I109" s="63"/>
      <c r="J109" s="116"/>
      <c r="L109" s="6"/>
      <c r="M109" s="6"/>
      <c r="N109" s="6"/>
    </row>
    <row r="110" spans="1:14" ht="15.75" customHeight="1">
      <c r="A110" s="43"/>
      <c r="B110" s="108"/>
      <c r="C110" s="75"/>
      <c r="D110" s="82"/>
      <c r="E110" s="82"/>
      <c r="F110" s="75"/>
      <c r="G110" s="98"/>
      <c r="H110" s="119"/>
      <c r="I110" s="63"/>
      <c r="J110" s="116"/>
      <c r="L110" s="20"/>
      <c r="M110" s="6"/>
      <c r="N110" s="6"/>
    </row>
    <row r="111" spans="2:14" ht="13.5">
      <c r="B111" s="108"/>
      <c r="C111" s="75"/>
      <c r="D111" s="75"/>
      <c r="E111" s="75"/>
      <c r="F111" s="75"/>
      <c r="G111" s="98"/>
      <c r="H111" s="119"/>
      <c r="I111" s="63"/>
      <c r="J111" s="116"/>
      <c r="L111" s="11"/>
      <c r="M111" s="6"/>
      <c r="N111" s="6"/>
    </row>
    <row r="112" spans="2:14" ht="13.5">
      <c r="B112" s="108"/>
      <c r="C112" s="262"/>
      <c r="D112" s="120"/>
      <c r="E112" s="120"/>
      <c r="F112" s="94"/>
      <c r="G112" s="98"/>
      <c r="H112" s="119"/>
      <c r="I112" s="63"/>
      <c r="J112" s="116"/>
      <c r="L112" s="11"/>
      <c r="M112" s="6"/>
      <c r="N112" s="6"/>
    </row>
    <row r="113" spans="2:14" ht="13.5">
      <c r="B113" s="108"/>
      <c r="C113" s="75"/>
      <c r="D113" s="94"/>
      <c r="E113" s="94"/>
      <c r="G113" s="98"/>
      <c r="H113" s="119"/>
      <c r="I113" s="71"/>
      <c r="J113" s="116"/>
      <c r="L113" s="11"/>
      <c r="M113" s="9"/>
      <c r="N113" s="6"/>
    </row>
    <row r="114" spans="2:14" ht="13.5" hidden="1">
      <c r="B114" s="108"/>
      <c r="C114" s="75"/>
      <c r="D114" s="102"/>
      <c r="E114" s="102"/>
      <c r="F114" s="102"/>
      <c r="G114" s="120"/>
      <c r="H114" s="113"/>
      <c r="I114" s="71"/>
      <c r="J114" s="116"/>
      <c r="L114" s="11"/>
      <c r="M114" s="9"/>
      <c r="N114" s="6"/>
    </row>
    <row r="115" spans="2:14" ht="13.5">
      <c r="B115" s="108"/>
      <c r="C115" s="75"/>
      <c r="D115" s="102"/>
      <c r="E115" s="102"/>
      <c r="F115" s="102"/>
      <c r="G115" s="120"/>
      <c r="H115" s="113"/>
      <c r="I115" s="71"/>
      <c r="J115" s="116"/>
      <c r="L115" s="11"/>
      <c r="M115" s="9"/>
      <c r="N115" s="6"/>
    </row>
    <row r="116" spans="2:14" ht="13.5">
      <c r="B116" s="108"/>
      <c r="C116" s="75"/>
      <c r="D116" s="102"/>
      <c r="E116" s="102"/>
      <c r="F116" s="102"/>
      <c r="G116" s="120"/>
      <c r="H116" s="113"/>
      <c r="I116" s="71"/>
      <c r="J116" s="116"/>
      <c r="L116" s="6"/>
      <c r="M116" s="9"/>
      <c r="N116" s="6"/>
    </row>
    <row r="117" spans="2:14" ht="13.5">
      <c r="B117" s="108"/>
      <c r="C117" s="75"/>
      <c r="D117" s="102"/>
      <c r="E117" s="102"/>
      <c r="F117" s="102"/>
      <c r="G117" s="120"/>
      <c r="H117" s="113"/>
      <c r="I117" s="74"/>
      <c r="J117" s="116"/>
      <c r="M117" s="6"/>
      <c r="N117" s="6"/>
    </row>
    <row r="118" spans="2:14" ht="13.5" hidden="1">
      <c r="B118" s="108"/>
      <c r="C118" s="75"/>
      <c r="D118" s="102"/>
      <c r="E118" s="102"/>
      <c r="F118" s="102"/>
      <c r="G118" s="120"/>
      <c r="H118" s="113"/>
      <c r="I118" s="74"/>
      <c r="J118" s="116"/>
      <c r="L118" s="6"/>
      <c r="M118" s="9"/>
      <c r="N118" s="6"/>
    </row>
    <row r="119" spans="2:14" ht="13.5">
      <c r="B119" s="108"/>
      <c r="C119" s="75"/>
      <c r="D119" s="102"/>
      <c r="E119" s="102"/>
      <c r="F119" s="102"/>
      <c r="G119" s="120"/>
      <c r="H119" s="113"/>
      <c r="I119" s="74"/>
      <c r="J119" s="116"/>
      <c r="L119" s="6"/>
      <c r="M119" s="9"/>
      <c r="N119" s="6"/>
    </row>
    <row r="120" spans="2:14" ht="13.5">
      <c r="B120" s="108"/>
      <c r="C120" s="75"/>
      <c r="D120" s="129"/>
      <c r="E120" s="129"/>
      <c r="F120" s="102"/>
      <c r="G120" s="120"/>
      <c r="H120" s="113"/>
      <c r="I120" s="74"/>
      <c r="J120" s="116"/>
      <c r="M120" s="6"/>
      <c r="N120" s="6"/>
    </row>
    <row r="121" spans="2:14" ht="13.5">
      <c r="B121" s="108"/>
      <c r="C121" s="75"/>
      <c r="D121" s="129"/>
      <c r="E121" s="129"/>
      <c r="F121" s="102"/>
      <c r="G121" s="120"/>
      <c r="H121" s="113"/>
      <c r="I121" s="74"/>
      <c r="J121" s="116"/>
      <c r="L121" s="6"/>
      <c r="M121" s="6"/>
      <c r="N121" s="6"/>
    </row>
    <row r="122" spans="2:14" ht="13.5">
      <c r="B122" s="108"/>
      <c r="C122" s="75"/>
      <c r="D122" s="130"/>
      <c r="E122" s="130"/>
      <c r="F122" s="102"/>
      <c r="G122" s="98"/>
      <c r="H122" s="119"/>
      <c r="I122" s="74"/>
      <c r="J122" s="116"/>
      <c r="L122" s="6"/>
      <c r="M122" s="6"/>
      <c r="N122" s="6"/>
    </row>
    <row r="123" spans="2:14" ht="13.5">
      <c r="B123" s="108"/>
      <c r="C123" s="75"/>
      <c r="D123" s="130"/>
      <c r="E123" s="130"/>
      <c r="F123" s="102"/>
      <c r="G123" s="75"/>
      <c r="H123" s="75"/>
      <c r="I123" s="74"/>
      <c r="J123" s="116"/>
      <c r="L123" s="6"/>
      <c r="M123" s="6"/>
      <c r="N123" s="6"/>
    </row>
    <row r="124" spans="2:14" ht="13.5" hidden="1">
      <c r="B124" s="108"/>
      <c r="C124" s="262" t="s">
        <v>132</v>
      </c>
      <c r="D124" s="82" t="s">
        <v>236</v>
      </c>
      <c r="E124" s="82"/>
      <c r="F124" s="83"/>
      <c r="G124" s="62"/>
      <c r="H124" s="131"/>
      <c r="I124" s="74"/>
      <c r="J124" s="116"/>
      <c r="L124" s="6"/>
      <c r="M124" s="6"/>
      <c r="N124" s="6"/>
    </row>
    <row r="125" spans="2:14" ht="13.5" hidden="1">
      <c r="B125" s="108"/>
      <c r="C125" s="75"/>
      <c r="D125" s="62"/>
      <c r="E125" s="62"/>
      <c r="F125" s="62"/>
      <c r="G125" s="62"/>
      <c r="H125" s="131"/>
      <c r="I125" s="63"/>
      <c r="J125" s="116"/>
      <c r="L125" s="6"/>
      <c r="M125" s="6"/>
      <c r="N125" s="6"/>
    </row>
    <row r="126" spans="2:13" ht="14.25" hidden="1" thickBot="1">
      <c r="B126" s="108"/>
      <c r="C126" s="62"/>
      <c r="D126" s="62"/>
      <c r="E126" s="62"/>
      <c r="F126" s="62"/>
      <c r="G126" s="62"/>
      <c r="H126" s="131"/>
      <c r="I126" s="132">
        <f>+H19</f>
        <v>0</v>
      </c>
      <c r="J126" s="109"/>
      <c r="L126" s="6"/>
      <c r="M126" s="6"/>
    </row>
    <row r="127" spans="2:13" ht="13.5" hidden="1">
      <c r="B127" s="108"/>
      <c r="C127" s="62" t="s">
        <v>197</v>
      </c>
      <c r="D127" s="62"/>
      <c r="E127" s="62"/>
      <c r="F127" s="62"/>
      <c r="G127" s="62"/>
      <c r="H127" s="75"/>
      <c r="I127" s="62"/>
      <c r="J127" s="116"/>
      <c r="L127" s="6"/>
      <c r="M127" s="6"/>
    </row>
    <row r="128" spans="2:13" ht="13.5" hidden="1">
      <c r="B128" s="108"/>
      <c r="C128" s="62"/>
      <c r="D128" s="62"/>
      <c r="E128" s="62"/>
      <c r="F128" s="62"/>
      <c r="G128" s="62"/>
      <c r="H128" s="75"/>
      <c r="I128" s="62"/>
      <c r="J128" s="116"/>
      <c r="L128" s="6"/>
      <c r="M128" s="6"/>
    </row>
    <row r="129" spans="2:13" ht="13.5" hidden="1">
      <c r="B129" s="108"/>
      <c r="C129" s="62" t="s">
        <v>70</v>
      </c>
      <c r="D129" s="62"/>
      <c r="E129" s="62"/>
      <c r="F129" s="62"/>
      <c r="G129" s="62"/>
      <c r="H129" s="75"/>
      <c r="I129" s="63"/>
      <c r="J129" s="116"/>
      <c r="L129" s="6"/>
      <c r="M129" s="6"/>
    </row>
    <row r="130" spans="2:13" ht="13.5" hidden="1">
      <c r="B130" s="108"/>
      <c r="C130" s="62" t="s">
        <v>203</v>
      </c>
      <c r="D130" s="62"/>
      <c r="E130" s="62"/>
      <c r="F130" s="62"/>
      <c r="G130" s="62"/>
      <c r="H130" s="75"/>
      <c r="I130" s="63"/>
      <c r="J130" s="116"/>
      <c r="L130" s="6"/>
      <c r="M130" s="6"/>
    </row>
    <row r="131" spans="2:10" ht="13.5" hidden="1">
      <c r="B131" s="108"/>
      <c r="C131" s="62" t="s">
        <v>372</v>
      </c>
      <c r="D131" s="62"/>
      <c r="E131" s="62"/>
      <c r="F131" s="62"/>
      <c r="G131" s="62"/>
      <c r="H131" s="75"/>
      <c r="I131" s="63"/>
      <c r="J131" s="116"/>
    </row>
    <row r="132" spans="2:10" ht="13.5" hidden="1">
      <c r="B132" s="108"/>
      <c r="C132" s="62" t="s">
        <v>225</v>
      </c>
      <c r="D132" s="62"/>
      <c r="E132" s="62"/>
      <c r="F132" s="62"/>
      <c r="G132" s="62"/>
      <c r="H132" s="75"/>
      <c r="I132" s="63" t="s">
        <v>71</v>
      </c>
      <c r="J132" s="116"/>
    </row>
    <row r="133" spans="2:10" ht="13.5" hidden="1">
      <c r="B133" s="108"/>
      <c r="C133" s="62" t="s">
        <v>226</v>
      </c>
      <c r="D133" s="62"/>
      <c r="E133" s="62"/>
      <c r="F133" s="62"/>
      <c r="G133" s="62"/>
      <c r="H133" s="75"/>
      <c r="I133" s="63"/>
      <c r="J133" s="116"/>
    </row>
    <row r="134" spans="2:10" ht="13.5" hidden="1">
      <c r="B134" s="108"/>
      <c r="C134" s="62" t="s">
        <v>373</v>
      </c>
      <c r="D134" s="62"/>
      <c r="E134" s="62"/>
      <c r="F134" s="62"/>
      <c r="G134" s="62"/>
      <c r="H134" s="75"/>
      <c r="I134" s="64">
        <v>0</v>
      </c>
      <c r="J134" s="116"/>
    </row>
    <row r="135" spans="2:10" ht="13.5" hidden="1">
      <c r="B135" s="108"/>
      <c r="C135" s="62" t="s">
        <v>108</v>
      </c>
      <c r="D135" s="62"/>
      <c r="E135" s="62"/>
      <c r="F135" s="62"/>
      <c r="G135" s="62"/>
      <c r="H135" s="75"/>
      <c r="I135" s="69"/>
      <c r="J135" s="116"/>
    </row>
    <row r="136" spans="2:10" ht="13.5">
      <c r="B136" s="108"/>
      <c r="C136" s="62"/>
      <c r="D136" s="62"/>
      <c r="E136" s="62"/>
      <c r="F136" s="62"/>
      <c r="G136" s="62"/>
      <c r="H136" s="75"/>
      <c r="I136" s="69"/>
      <c r="J136" s="116"/>
    </row>
    <row r="137" spans="2:10" ht="13.5">
      <c r="B137" s="108"/>
      <c r="C137" s="263"/>
      <c r="D137" s="67"/>
      <c r="E137" s="67"/>
      <c r="F137" s="62"/>
      <c r="G137" s="62"/>
      <c r="H137" s="75"/>
      <c r="I137" s="119"/>
      <c r="J137" s="116"/>
    </row>
    <row r="138" spans="2:10" ht="21.75" customHeight="1" thickBot="1">
      <c r="B138" s="161"/>
      <c r="C138" s="162"/>
      <c r="D138" s="163"/>
      <c r="E138" s="163"/>
      <c r="F138" s="162"/>
      <c r="G138" s="162"/>
      <c r="H138" s="124"/>
      <c r="I138" s="118"/>
      <c r="J138" s="128"/>
    </row>
    <row r="139" ht="14.25" thickTop="1">
      <c r="C139" s="62"/>
    </row>
    <row r="140" ht="13.5">
      <c r="H140" s="23"/>
    </row>
    <row r="141" ht="13.5">
      <c r="H141" s="23"/>
    </row>
    <row r="142" spans="4:8" ht="13.5">
      <c r="D142" s="41"/>
      <c r="E142" s="44"/>
      <c r="F142" s="7"/>
      <c r="G142" s="42"/>
      <c r="H142" s="31"/>
    </row>
    <row r="143" spans="4:13" ht="13.5">
      <c r="D143" s="41"/>
      <c r="E143" s="44"/>
      <c r="F143" s="7"/>
      <c r="G143" s="42"/>
      <c r="H143" s="31"/>
      <c r="M143" s="74"/>
    </row>
    <row r="144" spans="8:13" ht="13.5">
      <c r="H144" s="46"/>
      <c r="M144" s="74"/>
    </row>
    <row r="145" spans="8:13" ht="13.5">
      <c r="H145" s="46"/>
      <c r="M145" s="74"/>
    </row>
    <row r="146" spans="8:13" ht="15">
      <c r="H146" s="46"/>
      <c r="M146" s="155"/>
    </row>
    <row r="147" spans="8:13" ht="15">
      <c r="H147" s="46"/>
      <c r="M147" s="155"/>
    </row>
    <row r="148" spans="8:13" ht="15">
      <c r="H148" s="46"/>
      <c r="M148" s="155"/>
    </row>
    <row r="149" spans="8:13" ht="15">
      <c r="H149" s="46"/>
      <c r="M149" s="155"/>
    </row>
    <row r="150" spans="8:13" ht="15">
      <c r="H150" s="46"/>
      <c r="M150" s="155"/>
    </row>
    <row r="151" spans="8:13" ht="15">
      <c r="H151" s="46"/>
      <c r="M151" s="155"/>
    </row>
    <row r="152" spans="8:13" ht="13.5">
      <c r="H152" s="46"/>
      <c r="M152" s="74"/>
    </row>
    <row r="153" spans="8:13" ht="13.5">
      <c r="H153" s="46"/>
      <c r="M153" s="74"/>
    </row>
    <row r="154" spans="8:13" ht="13.5">
      <c r="H154" s="46"/>
      <c r="M154" s="74"/>
    </row>
    <row r="155" spans="8:13" ht="13.5">
      <c r="H155" s="46"/>
      <c r="M155" s="74"/>
    </row>
    <row r="156" ht="13.5">
      <c r="H156" s="47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143"/>
  <sheetViews>
    <sheetView zoomScalePageLayoutView="0" workbookViewId="0" topLeftCell="A31">
      <pane xSplit="11892" topLeftCell="M1" activePane="topLeft" state="split"/>
      <selection pane="topLeft" activeCell="C8" sqref="C8:K8"/>
      <selection pane="topRight" activeCell="M45" sqref="M45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4" width="11.421875" style="2" customWidth="1"/>
    <col min="15" max="16" width="11.421875" style="183" customWidth="1"/>
    <col min="17" max="17" width="11.421875" style="2" customWidth="1"/>
    <col min="18" max="18" width="16.7109375" style="2" customWidth="1"/>
    <col min="19" max="21" width="11.421875" style="2" customWidth="1"/>
    <col min="22" max="16384" width="11.421875" style="1" customWidth="1"/>
  </cols>
  <sheetData>
    <row r="2" ht="15" thickBot="1"/>
    <row r="3" spans="3:11" ht="15" thickTop="1">
      <c r="C3" s="303"/>
      <c r="D3" s="304"/>
      <c r="E3" s="304"/>
      <c r="F3" s="304"/>
      <c r="G3" s="304"/>
      <c r="H3" s="304"/>
      <c r="I3" s="304"/>
      <c r="J3" s="304"/>
      <c r="K3" s="305"/>
    </row>
    <row r="4" spans="3:11" ht="15">
      <c r="C4" s="306"/>
      <c r="D4" s="386"/>
      <c r="E4" s="386"/>
      <c r="F4" s="386"/>
      <c r="G4" s="386"/>
      <c r="H4" s="386"/>
      <c r="I4" s="386"/>
      <c r="J4" s="386"/>
      <c r="K4" s="307"/>
    </row>
    <row r="5" spans="3:11" ht="15">
      <c r="C5" s="306"/>
      <c r="D5" s="386"/>
      <c r="E5" s="386"/>
      <c r="F5" s="386"/>
      <c r="G5" s="386"/>
      <c r="H5" s="386"/>
      <c r="I5" s="386"/>
      <c r="J5" s="386"/>
      <c r="K5" s="307"/>
    </row>
    <row r="6" spans="3:11" ht="15">
      <c r="C6" s="380" t="s">
        <v>211</v>
      </c>
      <c r="D6" s="381"/>
      <c r="E6" s="381"/>
      <c r="F6" s="381"/>
      <c r="G6" s="381"/>
      <c r="H6" s="381"/>
      <c r="I6" s="381"/>
      <c r="J6" s="381"/>
      <c r="K6" s="382"/>
    </row>
    <row r="7" spans="3:11" ht="15">
      <c r="C7" s="380" t="s">
        <v>651</v>
      </c>
      <c r="D7" s="381"/>
      <c r="E7" s="381"/>
      <c r="F7" s="381"/>
      <c r="G7" s="381"/>
      <c r="H7" s="381"/>
      <c r="I7" s="381"/>
      <c r="J7" s="381"/>
      <c r="K7" s="382"/>
    </row>
    <row r="8" spans="3:11" ht="15">
      <c r="C8" s="380" t="s">
        <v>181</v>
      </c>
      <c r="D8" s="381"/>
      <c r="E8" s="381"/>
      <c r="F8" s="381"/>
      <c r="G8" s="381"/>
      <c r="H8" s="381"/>
      <c r="I8" s="381"/>
      <c r="J8" s="381"/>
      <c r="K8" s="382"/>
    </row>
    <row r="9" spans="3:11" ht="15" thickBot="1">
      <c r="C9" s="383"/>
      <c r="D9" s="384"/>
      <c r="E9" s="384"/>
      <c r="F9" s="384"/>
      <c r="G9" s="384"/>
      <c r="H9" s="384"/>
      <c r="I9" s="384"/>
      <c r="J9" s="384"/>
      <c r="K9" s="385"/>
    </row>
    <row r="10" spans="3:11" ht="6" customHeight="1">
      <c r="C10" s="308"/>
      <c r="D10" s="271"/>
      <c r="E10" s="271"/>
      <c r="F10" s="271"/>
      <c r="G10" s="271"/>
      <c r="H10" s="271"/>
      <c r="I10" s="271"/>
      <c r="J10" s="271"/>
      <c r="K10" s="309"/>
    </row>
    <row r="11" spans="3:11" ht="18" customHeight="1">
      <c r="C11" s="308"/>
      <c r="D11" s="60" t="s">
        <v>186</v>
      </c>
      <c r="E11" s="272"/>
      <c r="F11" s="362">
        <v>2017</v>
      </c>
      <c r="G11" s="273"/>
      <c r="H11" s="362">
        <v>2016</v>
      </c>
      <c r="I11" s="268"/>
      <c r="J11" s="273" t="s">
        <v>59</v>
      </c>
      <c r="K11" s="310"/>
    </row>
    <row r="12" spans="3:11" ht="3" customHeight="1">
      <c r="C12" s="308"/>
      <c r="D12" s="272"/>
      <c r="E12" s="272"/>
      <c r="F12" s="268"/>
      <c r="G12" s="273"/>
      <c r="H12" s="273"/>
      <c r="I12" s="268"/>
      <c r="J12" s="273"/>
      <c r="K12" s="310"/>
    </row>
    <row r="13" spans="3:11" ht="15" customHeight="1">
      <c r="C13" s="308"/>
      <c r="D13" s="67" t="s">
        <v>513</v>
      </c>
      <c r="E13" s="268"/>
      <c r="F13" s="268"/>
      <c r="G13" s="268"/>
      <c r="H13" s="274"/>
      <c r="I13" s="268"/>
      <c r="J13" s="268"/>
      <c r="K13" s="310"/>
    </row>
    <row r="14" spans="3:11" ht="15">
      <c r="C14" s="308"/>
      <c r="D14" s="268" t="s">
        <v>514</v>
      </c>
      <c r="E14" s="268"/>
      <c r="F14" s="269">
        <f>+'NOTAS   '!H22+'NOTAS   '!H28</f>
        <v>42318148.099999994</v>
      </c>
      <c r="G14" s="268"/>
      <c r="H14" s="269">
        <f>29213107.54+150000</f>
        <v>29363107.54</v>
      </c>
      <c r="I14" s="268"/>
      <c r="J14" s="276">
        <v>1462536.8</v>
      </c>
      <c r="K14" s="310"/>
    </row>
    <row r="15" spans="3:11" ht="15">
      <c r="C15" s="308"/>
      <c r="D15" s="268" t="s">
        <v>515</v>
      </c>
      <c r="E15" s="268"/>
      <c r="F15" s="269">
        <f>+'NOTAS   '!H36+'NOTAS   '!H42+'NOTAS   '!H37</f>
        <v>136630685.15</v>
      </c>
      <c r="G15" s="268"/>
      <c r="H15" s="269">
        <f>140071162.01+5660522.16+10867141.36</f>
        <v>156598825.52999997</v>
      </c>
      <c r="I15" s="268"/>
      <c r="J15" s="276"/>
      <c r="K15" s="310"/>
    </row>
    <row r="16" spans="3:11" ht="15">
      <c r="C16" s="308"/>
      <c r="D16" s="268" t="s">
        <v>516</v>
      </c>
      <c r="E16" s="268"/>
      <c r="F16" s="269">
        <f>+'NOTAS   '!H50</f>
        <v>2797400</v>
      </c>
      <c r="G16" s="268"/>
      <c r="H16" s="269">
        <v>2797400</v>
      </c>
      <c r="I16" s="268"/>
      <c r="J16" s="276"/>
      <c r="K16" s="310"/>
    </row>
    <row r="17" spans="3:11" ht="15">
      <c r="C17" s="308"/>
      <c r="D17" s="268" t="s">
        <v>2</v>
      </c>
      <c r="E17" s="268"/>
      <c r="F17" s="373">
        <v>239425.65</v>
      </c>
      <c r="G17" s="268"/>
      <c r="H17" s="269">
        <f>3311290.31-2797400</f>
        <v>513890.31000000006</v>
      </c>
      <c r="I17" s="268"/>
      <c r="J17" s="276"/>
      <c r="K17" s="310"/>
    </row>
    <row r="18" spans="3:11" ht="15">
      <c r="C18" s="308"/>
      <c r="D18" s="268" t="s">
        <v>195</v>
      </c>
      <c r="E18" s="268"/>
      <c r="F18" s="269">
        <v>2415719.65</v>
      </c>
      <c r="G18" s="278"/>
      <c r="H18" s="269">
        <v>2295787.9</v>
      </c>
      <c r="I18" s="268"/>
      <c r="J18" s="278"/>
      <c r="K18" s="310"/>
    </row>
    <row r="19" spans="3:11" ht="17.25" customHeight="1">
      <c r="C19" s="308"/>
      <c r="D19" s="268" t="s">
        <v>517</v>
      </c>
      <c r="E19" s="268"/>
      <c r="F19" s="269">
        <f>+'NOTAS   '!H56</f>
        <v>1627668.91</v>
      </c>
      <c r="G19" s="278"/>
      <c r="H19" s="269">
        <v>1387808.06</v>
      </c>
      <c r="I19" s="268"/>
      <c r="J19" s="278"/>
      <c r="K19" s="310"/>
    </row>
    <row r="20" spans="3:11" ht="17.25" customHeight="1">
      <c r="C20" s="308"/>
      <c r="D20" s="268" t="s">
        <v>61</v>
      </c>
      <c r="E20" s="268"/>
      <c r="F20" s="269">
        <v>56100000</v>
      </c>
      <c r="G20" s="278"/>
      <c r="H20" s="269">
        <v>26100000</v>
      </c>
      <c r="I20" s="268"/>
      <c r="J20" s="278"/>
      <c r="K20" s="310"/>
    </row>
    <row r="21" spans="3:11" ht="17.25" customHeight="1">
      <c r="C21" s="308"/>
      <c r="D21" s="268" t="s">
        <v>518</v>
      </c>
      <c r="E21" s="268"/>
      <c r="F21" s="269">
        <v>1582553000</v>
      </c>
      <c r="G21" s="278"/>
      <c r="H21" s="269">
        <v>1630953000</v>
      </c>
      <c r="I21" s="268"/>
      <c r="J21" s="278"/>
      <c r="K21" s="310"/>
    </row>
    <row r="22" spans="3:11" ht="17.25" customHeight="1">
      <c r="C22" s="308"/>
      <c r="D22" s="268" t="s">
        <v>62</v>
      </c>
      <c r="E22" s="268"/>
      <c r="F22" s="270">
        <v>770777000</v>
      </c>
      <c r="G22" s="268"/>
      <c r="H22" s="270">
        <v>591247000</v>
      </c>
      <c r="I22" s="268"/>
      <c r="J22" s="276">
        <f>SUM(J19:J20)</f>
        <v>0</v>
      </c>
      <c r="K22" s="310"/>
    </row>
    <row r="23" spans="3:11" ht="15">
      <c r="C23" s="308"/>
      <c r="D23" s="209" t="s">
        <v>529</v>
      </c>
      <c r="E23" s="268"/>
      <c r="F23" s="63">
        <f>SUM(F14:F22)</f>
        <v>2595459047.46</v>
      </c>
      <c r="G23" s="268"/>
      <c r="H23" s="302">
        <f>SUM(H14:H22)</f>
        <v>2441256819.34</v>
      </c>
      <c r="I23" s="268"/>
      <c r="J23" s="268"/>
      <c r="K23" s="310"/>
    </row>
    <row r="24" spans="3:11" ht="15">
      <c r="C24" s="308"/>
      <c r="D24" s="361"/>
      <c r="E24" s="268"/>
      <c r="F24" s="274"/>
      <c r="G24" s="268"/>
      <c r="H24" s="275"/>
      <c r="I24" s="268"/>
      <c r="J24" s="268"/>
      <c r="K24" s="310"/>
    </row>
    <row r="25" spans="3:11" ht="15">
      <c r="C25" s="308"/>
      <c r="D25" s="60" t="s">
        <v>522</v>
      </c>
      <c r="E25" s="268"/>
      <c r="F25" s="268"/>
      <c r="G25" s="279"/>
      <c r="H25" s="280"/>
      <c r="I25" s="268"/>
      <c r="J25" s="278">
        <v>399912.37</v>
      </c>
      <c r="K25" s="310"/>
    </row>
    <row r="26" spans="3:11" ht="15">
      <c r="C26" s="308"/>
      <c r="D26" s="268" t="s">
        <v>519</v>
      </c>
      <c r="E26" s="277"/>
      <c r="F26" s="269">
        <f>+'NOTAS   '!G76</f>
        <v>325494531.02</v>
      </c>
      <c r="G26" s="268"/>
      <c r="H26" s="301">
        <f>15644746.32+1003000+201976763.85+73454090.65+5136981.19</f>
        <v>297215582.01</v>
      </c>
      <c r="I26" s="268"/>
      <c r="J26" s="278"/>
      <c r="K26" s="310"/>
    </row>
    <row r="27" spans="3:11" ht="14.25" customHeight="1">
      <c r="C27" s="308"/>
      <c r="D27" s="268" t="s">
        <v>201</v>
      </c>
      <c r="E27" s="268"/>
      <c r="F27" s="285">
        <v>-88108695.51</v>
      </c>
      <c r="G27" s="268"/>
      <c r="H27" s="285">
        <v>-82157768.71</v>
      </c>
      <c r="I27" s="268"/>
      <c r="J27" s="278"/>
      <c r="K27" s="310"/>
    </row>
    <row r="28" spans="3:11" ht="13.5" customHeight="1">
      <c r="C28" s="308"/>
      <c r="D28" s="268" t="s">
        <v>198</v>
      </c>
      <c r="E28" s="268"/>
      <c r="F28" s="283">
        <f>1023335.24-515943.2</f>
        <v>507392.04</v>
      </c>
      <c r="G28" s="268"/>
      <c r="H28" s="270">
        <v>507392</v>
      </c>
      <c r="I28" s="268"/>
      <c r="J28" s="278"/>
      <c r="K28" s="310"/>
    </row>
    <row r="29" spans="3:11" ht="17.25" customHeight="1">
      <c r="C29" s="308"/>
      <c r="D29" s="209" t="s">
        <v>530</v>
      </c>
      <c r="E29" s="281"/>
      <c r="F29" s="266">
        <f>SUM(F26:F28)</f>
        <v>237893227.54999998</v>
      </c>
      <c r="G29" s="268"/>
      <c r="H29" s="135">
        <f>SUM(H26:H28)</f>
        <v>215565205.3</v>
      </c>
      <c r="I29" s="268"/>
      <c r="J29" s="278"/>
      <c r="K29" s="310"/>
    </row>
    <row r="30" spans="3:11" ht="17.25" customHeight="1">
      <c r="C30" s="308"/>
      <c r="D30" s="268"/>
      <c r="E30" s="268"/>
      <c r="F30" s="268"/>
      <c r="G30" s="268"/>
      <c r="H30" s="275"/>
      <c r="I30" s="268"/>
      <c r="J30" s="276">
        <f>SUM(J25:J25)</f>
        <v>399912.37</v>
      </c>
      <c r="K30" s="310"/>
    </row>
    <row r="31" spans="3:11" ht="15.75" customHeight="1" thickBot="1">
      <c r="C31" s="308"/>
      <c r="D31" s="209" t="s">
        <v>531</v>
      </c>
      <c r="E31" s="268"/>
      <c r="F31" s="180">
        <f>+F23+F29</f>
        <v>2833352275.01</v>
      </c>
      <c r="G31" s="360"/>
      <c r="H31" s="180">
        <f>+H23+H29</f>
        <v>2656822024.6400003</v>
      </c>
      <c r="I31" s="268"/>
      <c r="J31" s="284">
        <f>+J14+J22+J30</f>
        <v>1862449.17</v>
      </c>
      <c r="K31" s="310"/>
    </row>
    <row r="32" spans="3:11" ht="10.5" customHeight="1" thickTop="1">
      <c r="C32" s="308"/>
      <c r="D32" s="268"/>
      <c r="E32" s="268"/>
      <c r="F32" s="268"/>
      <c r="G32" s="268"/>
      <c r="H32" s="276"/>
      <c r="I32" s="268"/>
      <c r="J32" s="268"/>
      <c r="K32" s="310"/>
    </row>
    <row r="33" spans="3:11" ht="16.5" customHeight="1">
      <c r="C33" s="308"/>
      <c r="D33" s="60" t="s">
        <v>521</v>
      </c>
      <c r="E33" s="268"/>
      <c r="F33" s="377"/>
      <c r="G33" s="278"/>
      <c r="H33" s="274"/>
      <c r="I33" s="268"/>
      <c r="J33" s="283">
        <v>-9259239.81</v>
      </c>
      <c r="K33" s="310"/>
    </row>
    <row r="34" spans="3:11" ht="17.25" customHeight="1">
      <c r="C34" s="308"/>
      <c r="D34" s="277" t="s">
        <v>527</v>
      </c>
      <c r="E34" s="268"/>
      <c r="F34" s="276"/>
      <c r="G34" s="268"/>
      <c r="H34" s="268"/>
      <c r="I34" s="268"/>
      <c r="J34" s="278"/>
      <c r="K34" s="310"/>
    </row>
    <row r="35" spans="3:11" ht="12" customHeight="1">
      <c r="C35" s="311"/>
      <c r="D35" s="268" t="s">
        <v>525</v>
      </c>
      <c r="E35" s="277"/>
      <c r="F35" s="286">
        <f>+'NOTAS   '!H118</f>
        <v>4030092.84</v>
      </c>
      <c r="G35" s="268"/>
      <c r="H35" s="286">
        <v>5508014.19</v>
      </c>
      <c r="I35" s="268"/>
      <c r="J35" s="268"/>
      <c r="K35" s="310"/>
    </row>
    <row r="36" spans="3:11" ht="13.5" customHeight="1">
      <c r="C36" s="311"/>
      <c r="D36" s="268" t="s">
        <v>524</v>
      </c>
      <c r="E36" s="277"/>
      <c r="F36" s="286">
        <f>+'NOTAS   '!H143</f>
        <v>22255529.73</v>
      </c>
      <c r="G36" s="273"/>
      <c r="H36" s="286">
        <v>18899591.33</v>
      </c>
      <c r="I36" s="268"/>
      <c r="J36" s="273" t="s">
        <v>59</v>
      </c>
      <c r="K36" s="310"/>
    </row>
    <row r="37" spans="3:11" ht="12" customHeight="1">
      <c r="C37" s="311"/>
      <c r="D37" s="268" t="s">
        <v>125</v>
      </c>
      <c r="E37" s="277"/>
      <c r="F37" s="287">
        <v>11034.35</v>
      </c>
      <c r="G37" s="273"/>
      <c r="H37" s="287">
        <v>52753</v>
      </c>
      <c r="I37" s="268"/>
      <c r="J37" s="273"/>
      <c r="K37" s="310"/>
    </row>
    <row r="38" spans="3:11" ht="15" customHeight="1">
      <c r="C38" s="311"/>
      <c r="D38" s="209" t="s">
        <v>532</v>
      </c>
      <c r="E38" s="268"/>
      <c r="F38" s="63">
        <f>SUM(F35:F37)</f>
        <v>26296656.92</v>
      </c>
      <c r="G38" s="278"/>
      <c r="H38" s="68">
        <f>SUM(H35:H37)</f>
        <v>24460358.52</v>
      </c>
      <c r="I38" s="268"/>
      <c r="J38" s="278"/>
      <c r="K38" s="310"/>
    </row>
    <row r="39" spans="3:11" ht="12" customHeight="1">
      <c r="C39" s="311"/>
      <c r="D39" s="268"/>
      <c r="E39" s="268"/>
      <c r="F39" s="268"/>
      <c r="G39" s="278"/>
      <c r="H39" s="278"/>
      <c r="I39" s="268"/>
      <c r="J39" s="278"/>
      <c r="K39" s="310"/>
    </row>
    <row r="40" spans="3:11" ht="15">
      <c r="C40" s="311"/>
      <c r="D40" s="60" t="s">
        <v>526</v>
      </c>
      <c r="E40" s="268"/>
      <c r="F40" s="268"/>
      <c r="G40" s="278"/>
      <c r="H40" s="278"/>
      <c r="I40" s="268"/>
      <c r="J40" s="278"/>
      <c r="K40" s="310"/>
    </row>
    <row r="41" spans="3:11" ht="15">
      <c r="C41" s="311"/>
      <c r="D41" s="268" t="s">
        <v>523</v>
      </c>
      <c r="E41" s="277"/>
      <c r="F41" s="286">
        <f>+'NOTAS   '!H125</f>
        <v>1679098126.32</v>
      </c>
      <c r="G41" s="278"/>
      <c r="H41" s="278">
        <v>1767256867.55</v>
      </c>
      <c r="I41" s="268"/>
      <c r="J41" s="278"/>
      <c r="K41" s="310"/>
    </row>
    <row r="42" spans="3:11" ht="12" customHeight="1">
      <c r="C42" s="311"/>
      <c r="D42" s="268" t="s">
        <v>163</v>
      </c>
      <c r="E42" s="277"/>
      <c r="F42" s="286">
        <v>40154232.33</v>
      </c>
      <c r="G42" s="278"/>
      <c r="H42" s="278">
        <v>20261375.98</v>
      </c>
      <c r="I42" s="268"/>
      <c r="J42" s="278"/>
      <c r="K42" s="310"/>
    </row>
    <row r="43" spans="3:11" ht="12" customHeight="1">
      <c r="C43" s="311"/>
      <c r="D43" s="268" t="s">
        <v>168</v>
      </c>
      <c r="E43" s="277"/>
      <c r="F43" s="287">
        <v>770777000</v>
      </c>
      <c r="G43" s="278"/>
      <c r="H43" s="283">
        <v>591247000</v>
      </c>
      <c r="I43" s="268"/>
      <c r="J43" s="278"/>
      <c r="K43" s="310"/>
    </row>
    <row r="44" spans="3:11" ht="14.25" customHeight="1">
      <c r="C44" s="311"/>
      <c r="D44" s="209" t="s">
        <v>212</v>
      </c>
      <c r="E44" s="268"/>
      <c r="F44" s="274">
        <f>SUM(F41:F43)</f>
        <v>2490029358.6499996</v>
      </c>
      <c r="G44" s="278"/>
      <c r="H44" s="274">
        <f>SUM(H41:H43)</f>
        <v>2378765243.5299997</v>
      </c>
      <c r="I44" s="268"/>
      <c r="J44" s="278"/>
      <c r="K44" s="310"/>
    </row>
    <row r="45" spans="3:11" ht="6" customHeight="1">
      <c r="C45" s="311"/>
      <c r="D45" s="361"/>
      <c r="E45" s="268"/>
      <c r="F45" s="274"/>
      <c r="G45" s="278"/>
      <c r="H45" s="292"/>
      <c r="I45" s="268"/>
      <c r="J45" s="278"/>
      <c r="K45" s="310"/>
    </row>
    <row r="46" spans="3:11" ht="14.25" customHeight="1" thickBot="1">
      <c r="C46" s="311"/>
      <c r="D46" s="209" t="s">
        <v>533</v>
      </c>
      <c r="E46" s="281"/>
      <c r="F46" s="294">
        <f>+F38+F44</f>
        <v>2516326015.5699997</v>
      </c>
      <c r="G46" s="278"/>
      <c r="H46" s="294">
        <f>+H38+H44</f>
        <v>2403225602.0499997</v>
      </c>
      <c r="I46" s="268"/>
      <c r="J46" s="278"/>
      <c r="K46" s="310"/>
    </row>
    <row r="47" spans="3:11" ht="10.5" customHeight="1" thickTop="1">
      <c r="C47" s="311"/>
      <c r="D47" s="293"/>
      <c r="E47" s="268"/>
      <c r="F47" s="268"/>
      <c r="G47" s="276"/>
      <c r="H47" s="282"/>
      <c r="I47" s="268"/>
      <c r="J47" s="276" t="e">
        <f>+#REF!+#REF!+#REF!</f>
        <v>#REF!</v>
      </c>
      <c r="K47" s="310"/>
    </row>
    <row r="48" spans="3:11" ht="13.5" customHeight="1">
      <c r="C48" s="311"/>
      <c r="D48" s="67" t="s">
        <v>213</v>
      </c>
      <c r="E48" s="268"/>
      <c r="F48" s="278"/>
      <c r="G48" s="278"/>
      <c r="H48" s="268"/>
      <c r="I48" s="268"/>
      <c r="J48" s="268"/>
      <c r="K48" s="310"/>
    </row>
    <row r="49" spans="3:11" ht="15">
      <c r="C49" s="311"/>
      <c r="D49" s="268" t="s">
        <v>647</v>
      </c>
      <c r="E49" s="268"/>
      <c r="F49" s="269">
        <v>113768678.8</v>
      </c>
      <c r="G49" s="278"/>
      <c r="H49" s="269">
        <v>113788678.8</v>
      </c>
      <c r="I49" s="268"/>
      <c r="J49" s="283">
        <v>53367236.98</v>
      </c>
      <c r="K49" s="310"/>
    </row>
    <row r="50" spans="3:11" ht="15">
      <c r="C50" s="311"/>
      <c r="D50" s="268" t="s">
        <v>214</v>
      </c>
      <c r="E50" s="268"/>
      <c r="F50" s="269">
        <f>171477740.36+18859413.59</f>
        <v>190337153.95000002</v>
      </c>
      <c r="G50" s="278"/>
      <c r="H50" s="269">
        <f>111982287.09+18927341.81</f>
        <v>130909628.9</v>
      </c>
      <c r="I50" s="268"/>
      <c r="J50" s="278"/>
      <c r="K50" s="310"/>
    </row>
    <row r="51" spans="3:11" ht="15">
      <c r="C51" s="311"/>
      <c r="D51" s="268" t="s">
        <v>528</v>
      </c>
      <c r="E51" s="268"/>
      <c r="F51" s="270">
        <v>12900427.09</v>
      </c>
      <c r="G51" s="278"/>
      <c r="H51" s="367">
        <v>8898114.93</v>
      </c>
      <c r="I51" s="268"/>
      <c r="J51" s="278"/>
      <c r="K51" s="310"/>
    </row>
    <row r="52" spans="3:11" ht="15">
      <c r="C52" s="311"/>
      <c r="D52" s="209" t="s">
        <v>648</v>
      </c>
      <c r="E52" s="268"/>
      <c r="F52" s="295">
        <f>SUM(F49:F51)+1</f>
        <v>317006260.84</v>
      </c>
      <c r="G52" s="278"/>
      <c r="H52" s="363">
        <f>SUM(H49:H51)</f>
        <v>253596422.63</v>
      </c>
      <c r="I52" s="268"/>
      <c r="J52" s="278"/>
      <c r="K52" s="310"/>
    </row>
    <row r="53" spans="3:11" ht="15">
      <c r="C53" s="311"/>
      <c r="D53" s="268"/>
      <c r="E53" s="268"/>
      <c r="F53" s="278"/>
      <c r="G53" s="278"/>
      <c r="H53" s="278"/>
      <c r="I53" s="268"/>
      <c r="J53" s="268"/>
      <c r="K53" s="310"/>
    </row>
    <row r="54" spans="3:11" ht="15" thickBot="1">
      <c r="C54" s="311"/>
      <c r="D54" s="209" t="s">
        <v>649</v>
      </c>
      <c r="E54" s="267"/>
      <c r="F54" s="180">
        <f>+F52+F46-1</f>
        <v>2833332275.41</v>
      </c>
      <c r="G54" s="276"/>
      <c r="H54" s="180">
        <f>+H52+H46</f>
        <v>2656822024.68</v>
      </c>
      <c r="I54" s="268"/>
      <c r="J54" s="284" t="e">
        <f>SUM(J47:J49)</f>
        <v>#REF!</v>
      </c>
      <c r="K54" s="310"/>
    </row>
    <row r="55" spans="3:11" ht="15.75" thickBot="1" thickTop="1">
      <c r="C55" s="312"/>
      <c r="D55" s="313"/>
      <c r="E55" s="313"/>
      <c r="F55" s="313"/>
      <c r="G55" s="314"/>
      <c r="H55" s="314"/>
      <c r="I55" s="315"/>
      <c r="J55" s="315"/>
      <c r="K55" s="316"/>
    </row>
    <row r="56" spans="3:11" s="2" customFormat="1" ht="15" thickTop="1">
      <c r="C56" s="15"/>
      <c r="D56" s="289"/>
      <c r="E56" s="289"/>
      <c r="F56" s="201"/>
      <c r="G56" s="289"/>
      <c r="H56" s="201"/>
      <c r="I56" s="289"/>
      <c r="J56" s="289"/>
      <c r="K56" s="289"/>
    </row>
    <row r="57" spans="3:17" ht="13.5">
      <c r="C57" s="15"/>
      <c r="D57" s="289"/>
      <c r="E57" s="289"/>
      <c r="F57" s="201"/>
      <c r="G57" s="289"/>
      <c r="H57" s="203"/>
      <c r="I57" s="289"/>
      <c r="J57" s="289"/>
      <c r="K57" s="289"/>
      <c r="L57" s="3"/>
      <c r="M57" s="3"/>
      <c r="N57" s="3"/>
      <c r="O57" s="3"/>
      <c r="P57" s="3"/>
      <c r="Q57" s="3"/>
    </row>
    <row r="58" spans="3:17" ht="15" customHeight="1">
      <c r="C58" s="15"/>
      <c r="D58" s="289"/>
      <c r="E58" s="289"/>
      <c r="F58" s="203"/>
      <c r="G58" s="289"/>
      <c r="H58" s="201"/>
      <c r="I58" s="289"/>
      <c r="J58" s="289"/>
      <c r="K58" s="289"/>
      <c r="L58" s="3"/>
      <c r="M58" s="3"/>
      <c r="N58" s="3"/>
      <c r="O58" s="3"/>
      <c r="P58" s="3"/>
      <c r="Q58" s="3"/>
    </row>
    <row r="59" spans="3:11" s="2" customFormat="1" ht="15">
      <c r="C59" s="15"/>
      <c r="D59" s="289"/>
      <c r="E59" s="289"/>
      <c r="F59" s="201"/>
      <c r="G59" s="289"/>
      <c r="H59" s="290"/>
      <c r="I59" s="289"/>
      <c r="J59" s="289"/>
      <c r="K59" s="289"/>
    </row>
    <row r="60" spans="3:11" s="2" customFormat="1" ht="15">
      <c r="C60" s="15"/>
      <c r="D60" s="289"/>
      <c r="E60" s="289"/>
      <c r="F60" s="202"/>
      <c r="G60" s="289"/>
      <c r="H60" s="291"/>
      <c r="I60" s="289"/>
      <c r="J60" s="289"/>
      <c r="K60" s="289"/>
    </row>
    <row r="61" spans="3:11" s="2" customFormat="1" ht="15">
      <c r="C61" s="15"/>
      <c r="D61" s="289"/>
      <c r="E61" s="289"/>
      <c r="F61" s="201"/>
      <c r="G61" s="289"/>
      <c r="H61" s="291"/>
      <c r="I61" s="289"/>
      <c r="J61" s="289"/>
      <c r="K61" s="289"/>
    </row>
    <row r="62" spans="3:11" s="2" customFormat="1" ht="15">
      <c r="C62" s="15"/>
      <c r="D62" s="289"/>
      <c r="E62" s="289"/>
      <c r="F62" s="201"/>
      <c r="G62" s="289"/>
      <c r="H62" s="289"/>
      <c r="I62" s="289"/>
      <c r="J62" s="289"/>
      <c r="K62" s="289"/>
    </row>
    <row r="63" spans="3:11" ht="15">
      <c r="C63" s="15"/>
      <c r="D63" s="289"/>
      <c r="E63" s="289"/>
      <c r="F63" s="201"/>
      <c r="G63" s="289"/>
      <c r="H63" s="289"/>
      <c r="I63" s="289"/>
      <c r="J63" s="289"/>
      <c r="K63" s="289"/>
    </row>
    <row r="64" spans="3:11" ht="15">
      <c r="C64" s="15"/>
      <c r="D64" s="289"/>
      <c r="E64" s="289"/>
      <c r="F64" s="290"/>
      <c r="G64" s="289"/>
      <c r="H64" s="289"/>
      <c r="I64" s="289"/>
      <c r="J64" s="289"/>
      <c r="K64" s="289"/>
    </row>
    <row r="65" spans="3:11" ht="15">
      <c r="C65" s="15"/>
      <c r="D65" s="289"/>
      <c r="E65" s="289"/>
      <c r="F65" s="290"/>
      <c r="G65" s="289"/>
      <c r="H65" s="289"/>
      <c r="I65" s="289"/>
      <c r="J65" s="289"/>
      <c r="K65" s="289"/>
    </row>
    <row r="66" spans="3:11" ht="15">
      <c r="C66" s="15"/>
      <c r="D66" s="289"/>
      <c r="E66" s="289"/>
      <c r="F66" s="289"/>
      <c r="G66" s="289"/>
      <c r="H66" s="289"/>
      <c r="I66" s="289"/>
      <c r="J66" s="289"/>
      <c r="K66" s="289"/>
    </row>
    <row r="67" spans="3:12" ht="15">
      <c r="C67" s="15"/>
      <c r="D67" s="289"/>
      <c r="E67" s="289"/>
      <c r="F67" s="289"/>
      <c r="G67" s="289"/>
      <c r="H67" s="289"/>
      <c r="I67" s="289"/>
      <c r="J67" s="289"/>
      <c r="K67" s="289"/>
      <c r="L67" s="184"/>
    </row>
    <row r="68" spans="3:12" ht="15">
      <c r="C68" s="15"/>
      <c r="D68" s="289"/>
      <c r="E68" s="289"/>
      <c r="F68" s="289"/>
      <c r="G68" s="289"/>
      <c r="H68" s="289"/>
      <c r="I68" s="289"/>
      <c r="J68" s="289"/>
      <c r="K68" s="289"/>
      <c r="L68" s="184"/>
    </row>
    <row r="69" spans="3:12" ht="15">
      <c r="C69" s="15"/>
      <c r="D69" s="15"/>
      <c r="E69" s="15"/>
      <c r="F69" s="15"/>
      <c r="G69" s="15"/>
      <c r="H69" s="15"/>
      <c r="I69" s="15"/>
      <c r="J69" s="15"/>
      <c r="K69" s="15"/>
      <c r="L69" s="184"/>
    </row>
    <row r="70" spans="3:12" ht="15">
      <c r="C70" s="15"/>
      <c r="D70" s="15"/>
      <c r="E70" s="15"/>
      <c r="F70" s="15"/>
      <c r="G70" s="15"/>
      <c r="H70" s="15"/>
      <c r="I70" s="15"/>
      <c r="J70" s="15"/>
      <c r="K70" s="15"/>
      <c r="L70" s="184"/>
    </row>
    <row r="71" spans="3:12" ht="15">
      <c r="C71" s="15"/>
      <c r="D71" s="15"/>
      <c r="E71" s="15"/>
      <c r="F71" s="15"/>
      <c r="G71" s="15"/>
      <c r="H71" s="15"/>
      <c r="I71" s="15"/>
      <c r="J71" s="15"/>
      <c r="K71" s="15"/>
      <c r="L71" s="184"/>
    </row>
    <row r="72" spans="3:11" ht="15">
      <c r="C72" s="15"/>
      <c r="D72" s="15"/>
      <c r="E72" s="15"/>
      <c r="F72" s="15"/>
      <c r="G72" s="15"/>
      <c r="H72" s="15"/>
      <c r="I72" s="15"/>
      <c r="J72" s="15"/>
      <c r="K72" s="15"/>
    </row>
    <row r="73" spans="3:11" ht="15">
      <c r="C73" s="15"/>
      <c r="D73" s="15"/>
      <c r="E73" s="15"/>
      <c r="F73" s="15"/>
      <c r="G73" s="15"/>
      <c r="H73" s="15"/>
      <c r="I73" s="15"/>
      <c r="J73" s="15"/>
      <c r="K73" s="15"/>
    </row>
    <row r="74" spans="3:11" ht="15">
      <c r="C74" s="15"/>
      <c r="D74" s="15"/>
      <c r="E74" s="15"/>
      <c r="F74" s="15"/>
      <c r="G74" s="15"/>
      <c r="H74" s="15"/>
      <c r="I74" s="15"/>
      <c r="J74" s="15"/>
      <c r="K74" s="15"/>
    </row>
    <row r="75" spans="3:11" ht="15">
      <c r="C75" s="15"/>
      <c r="D75" s="15"/>
      <c r="E75" s="15"/>
      <c r="F75" s="15"/>
      <c r="G75" s="15"/>
      <c r="H75" s="15"/>
      <c r="I75" s="15"/>
      <c r="J75" s="15"/>
      <c r="K75" s="15"/>
    </row>
    <row r="76" spans="3:11" ht="15">
      <c r="C76" s="15"/>
      <c r="D76" s="15"/>
      <c r="E76" s="15"/>
      <c r="F76" s="15"/>
      <c r="G76" s="15"/>
      <c r="H76" s="15"/>
      <c r="I76" s="15"/>
      <c r="J76" s="15"/>
      <c r="K76" s="15"/>
    </row>
    <row r="77" spans="3:11" ht="15">
      <c r="C77" s="15"/>
      <c r="D77" s="15"/>
      <c r="E77" s="15"/>
      <c r="F77" s="15"/>
      <c r="G77" s="15"/>
      <c r="H77" s="15"/>
      <c r="I77" s="15"/>
      <c r="J77" s="15"/>
      <c r="K77" s="15"/>
    </row>
    <row r="78" spans="3:11" ht="15">
      <c r="C78" s="15"/>
      <c r="D78" s="15"/>
      <c r="E78" s="15"/>
      <c r="F78" s="15"/>
      <c r="G78" s="15"/>
      <c r="H78" s="15"/>
      <c r="I78" s="15"/>
      <c r="J78" s="15"/>
      <c r="K78" s="15"/>
    </row>
    <row r="79" spans="3:11" ht="15">
      <c r="C79" s="15"/>
      <c r="D79" s="15"/>
      <c r="E79" s="15"/>
      <c r="F79" s="15"/>
      <c r="G79" s="15"/>
      <c r="H79" s="15"/>
      <c r="I79" s="15"/>
      <c r="J79" s="15"/>
      <c r="K79" s="15"/>
    </row>
    <row r="80" spans="3:11" ht="15">
      <c r="C80" s="15"/>
      <c r="D80" s="15"/>
      <c r="E80" s="15"/>
      <c r="F80" s="15"/>
      <c r="G80" s="15"/>
      <c r="H80" s="15"/>
      <c r="I80" s="15"/>
      <c r="J80" s="15"/>
      <c r="K80" s="15"/>
    </row>
    <row r="81" spans="3:11" ht="15">
      <c r="C81" s="15"/>
      <c r="D81" s="15"/>
      <c r="E81" s="15"/>
      <c r="F81" s="15"/>
      <c r="G81" s="15"/>
      <c r="H81" s="15"/>
      <c r="I81" s="15"/>
      <c r="J81" s="15"/>
      <c r="K81" s="15"/>
    </row>
    <row r="82" spans="3:11" ht="15">
      <c r="C82" s="15"/>
      <c r="D82" s="15"/>
      <c r="E82" s="15"/>
      <c r="F82" s="15"/>
      <c r="G82" s="15"/>
      <c r="H82" s="15"/>
      <c r="I82" s="15"/>
      <c r="J82" s="15"/>
      <c r="K82" s="15"/>
    </row>
    <row r="83" spans="3:11" ht="15">
      <c r="C83" s="15"/>
      <c r="D83" s="15"/>
      <c r="E83" s="15"/>
      <c r="F83" s="15"/>
      <c r="G83" s="15"/>
      <c r="H83" s="15"/>
      <c r="I83" s="15"/>
      <c r="J83" s="15"/>
      <c r="K83" s="15"/>
    </row>
    <row r="84" spans="3:11" ht="15"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1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15">
      <c r="C86" s="15"/>
      <c r="D86" s="15"/>
      <c r="E86" s="15"/>
      <c r="F86" s="15"/>
      <c r="G86" s="15"/>
      <c r="H86" s="15"/>
      <c r="I86" s="15"/>
      <c r="J86" s="15"/>
      <c r="K86" s="15"/>
    </row>
    <row r="87" spans="3:11" ht="15">
      <c r="C87" s="15"/>
      <c r="D87" s="15"/>
      <c r="E87" s="15"/>
      <c r="F87" s="15"/>
      <c r="G87" s="15"/>
      <c r="H87" s="15"/>
      <c r="I87" s="15"/>
      <c r="J87" s="15"/>
      <c r="K87" s="15"/>
    </row>
    <row r="88" spans="3:11" ht="15">
      <c r="C88" s="15"/>
      <c r="D88" s="15"/>
      <c r="E88" s="15"/>
      <c r="F88" s="15"/>
      <c r="G88" s="15"/>
      <c r="H88" s="15"/>
      <c r="I88" s="15"/>
      <c r="J88" s="15"/>
      <c r="K88" s="15"/>
    </row>
    <row r="89" spans="3:11" ht="15">
      <c r="C89" s="15"/>
      <c r="D89" s="15"/>
      <c r="E89" s="15"/>
      <c r="F89" s="15"/>
      <c r="G89" s="15"/>
      <c r="H89" s="15"/>
      <c r="I89" s="15"/>
      <c r="J89" s="15"/>
      <c r="K89" s="15"/>
    </row>
    <row r="90" spans="3:11" ht="15">
      <c r="C90" s="15"/>
      <c r="D90" s="15"/>
      <c r="E90" s="15"/>
      <c r="F90" s="15"/>
      <c r="G90" s="15"/>
      <c r="H90" s="15"/>
      <c r="I90" s="15"/>
      <c r="J90" s="15"/>
      <c r="K90" s="15"/>
    </row>
    <row r="91" spans="3:11" ht="15">
      <c r="C91" s="15"/>
      <c r="D91" s="15"/>
      <c r="E91" s="15"/>
      <c r="F91" s="15"/>
      <c r="G91" s="15"/>
      <c r="H91" s="15"/>
      <c r="I91" s="15"/>
      <c r="J91" s="15"/>
      <c r="K91" s="15"/>
    </row>
    <row r="92" spans="3:11" ht="15">
      <c r="C92" s="15"/>
      <c r="D92" s="15"/>
      <c r="E92" s="15"/>
      <c r="F92" s="15"/>
      <c r="G92" s="15"/>
      <c r="H92" s="15"/>
      <c r="I92" s="15"/>
      <c r="J92" s="15"/>
      <c r="K92" s="15"/>
    </row>
    <row r="93" spans="3:11" ht="15"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1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1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1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15">
      <c r="C97" s="15"/>
      <c r="D97" s="15"/>
      <c r="E97" s="15"/>
      <c r="F97" s="15"/>
      <c r="G97" s="15"/>
      <c r="H97" s="15"/>
      <c r="I97" s="15"/>
      <c r="J97" s="15"/>
      <c r="K97" s="15"/>
    </row>
    <row r="98" spans="3:11" ht="15">
      <c r="C98" s="15"/>
      <c r="D98" s="15"/>
      <c r="E98" s="15"/>
      <c r="F98" s="15"/>
      <c r="G98" s="15"/>
      <c r="H98" s="15"/>
      <c r="I98" s="15"/>
      <c r="J98" s="15"/>
      <c r="K98" s="15"/>
    </row>
    <row r="99" spans="3:11" ht="15">
      <c r="C99" s="15"/>
      <c r="D99" s="15"/>
      <c r="E99" s="15"/>
      <c r="F99" s="15"/>
      <c r="G99" s="15"/>
      <c r="H99" s="15"/>
      <c r="I99" s="15"/>
      <c r="J99" s="15"/>
      <c r="K99" s="15"/>
    </row>
    <row r="100" spans="3:11" ht="15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ht="15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ht="15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ht="15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ht="15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ht="15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ht="15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ht="15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ht="15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ht="15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ht="15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ht="15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ht="15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ht="15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ht="15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ht="15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ht="15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ht="15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ht="15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ht="15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ht="15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ht="15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ht="15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ht="15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ht="15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ht="15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ht="15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ht="15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ht="15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ht="15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ht="15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ht="15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ht="15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ht="15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ht="15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ht="15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ht="15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ht="15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ht="15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ht="15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ht="15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ht="15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ht="15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ht="15">
      <c r="C143" s="15"/>
      <c r="D143" s="15"/>
      <c r="E143" s="15"/>
      <c r="F143" s="15"/>
      <c r="G143" s="15"/>
      <c r="H143" s="15"/>
      <c r="I143" s="15"/>
      <c r="J143" s="15"/>
      <c r="K143" s="15"/>
    </row>
  </sheetData>
  <sheetProtection/>
  <mergeCells count="6">
    <mergeCell ref="C8:K8"/>
    <mergeCell ref="C9:K9"/>
    <mergeCell ref="D4:J4"/>
    <mergeCell ref="D5:J5"/>
    <mergeCell ref="C6:K6"/>
    <mergeCell ref="C7:K7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77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7"/>
  <sheetViews>
    <sheetView zoomScaleSheetLayoutView="75" zoomScalePageLayoutView="0" workbookViewId="0" topLeftCell="F6">
      <selection activeCell="D134" sqref="D134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.00390625" style="9" customWidth="1"/>
    <col min="12" max="12" width="20.28125" style="13" bestFit="1" customWidth="1"/>
    <col min="13" max="13" width="18.28125" style="13" customWidth="1"/>
    <col min="14" max="14" width="20.28125" style="13" bestFit="1" customWidth="1"/>
    <col min="15" max="16" width="17.57421875" style="13" bestFit="1" customWidth="1"/>
    <col min="17" max="16384" width="11.421875" style="13" customWidth="1"/>
  </cols>
  <sheetData>
    <row r="1" ht="15" thickBot="1"/>
    <row r="2" spans="2:11" ht="15" thickTop="1">
      <c r="B2" s="28"/>
      <c r="C2" s="29"/>
      <c r="D2" s="29"/>
      <c r="E2" s="29"/>
      <c r="F2" s="29"/>
      <c r="G2" s="29"/>
      <c r="H2" s="29"/>
      <c r="I2" s="29"/>
      <c r="J2" s="30"/>
      <c r="K2" s="31"/>
    </row>
    <row r="3" spans="2:11" ht="14.25">
      <c r="B3" s="32"/>
      <c r="C3" s="33"/>
      <c r="D3" s="33"/>
      <c r="E3" s="33"/>
      <c r="F3" s="33"/>
      <c r="G3" s="33"/>
      <c r="H3" s="33"/>
      <c r="I3" s="33"/>
      <c r="J3" s="34"/>
      <c r="K3" s="31"/>
    </row>
    <row r="4" spans="2:11" ht="14.25">
      <c r="B4" s="32"/>
      <c r="C4" s="33"/>
      <c r="D4" s="33"/>
      <c r="E4" s="33"/>
      <c r="F4" s="33"/>
      <c r="G4" s="33"/>
      <c r="H4" s="33"/>
      <c r="I4" s="33"/>
      <c r="J4" s="34"/>
      <c r="K4" s="31"/>
    </row>
    <row r="5" spans="2:11" ht="14.25">
      <c r="B5" s="32"/>
      <c r="C5" s="33"/>
      <c r="D5" s="33"/>
      <c r="E5" s="33"/>
      <c r="F5" s="33"/>
      <c r="G5" s="33"/>
      <c r="H5" s="33"/>
      <c r="I5" s="33"/>
      <c r="J5" s="34"/>
      <c r="K5" s="31"/>
    </row>
    <row r="6" spans="2:11" ht="14.25">
      <c r="B6" s="32"/>
      <c r="C6" s="378"/>
      <c r="D6" s="378"/>
      <c r="E6" s="378"/>
      <c r="F6" s="378"/>
      <c r="G6" s="378"/>
      <c r="H6" s="378"/>
      <c r="I6" s="378"/>
      <c r="J6" s="379"/>
      <c r="K6" s="31"/>
    </row>
    <row r="7" spans="2:11" ht="14.25">
      <c r="B7" s="32"/>
      <c r="C7" s="378" t="s">
        <v>98</v>
      </c>
      <c r="D7" s="378"/>
      <c r="E7" s="378"/>
      <c r="F7" s="378"/>
      <c r="G7" s="378"/>
      <c r="H7" s="378"/>
      <c r="I7" s="378"/>
      <c r="J7" s="379"/>
      <c r="K7" s="31"/>
    </row>
    <row r="8" spans="2:11" ht="14.25">
      <c r="B8" s="32"/>
      <c r="C8" s="378" t="s">
        <v>650</v>
      </c>
      <c r="D8" s="378"/>
      <c r="E8" s="378"/>
      <c r="F8" s="378"/>
      <c r="G8" s="378"/>
      <c r="H8" s="378"/>
      <c r="I8" s="378"/>
      <c r="J8" s="379"/>
      <c r="K8" s="31"/>
    </row>
    <row r="9" spans="2:11" ht="14.25">
      <c r="B9" s="32"/>
      <c r="C9" s="378" t="s">
        <v>184</v>
      </c>
      <c r="D9" s="378"/>
      <c r="E9" s="378"/>
      <c r="F9" s="378"/>
      <c r="G9" s="378"/>
      <c r="H9" s="378"/>
      <c r="I9" s="378"/>
      <c r="J9" s="379"/>
      <c r="K9" s="31"/>
    </row>
    <row r="10" spans="2:11" ht="14.25">
      <c r="B10" s="32"/>
      <c r="C10" s="33"/>
      <c r="D10" s="33"/>
      <c r="E10" s="33"/>
      <c r="F10" s="33"/>
      <c r="G10" s="33"/>
      <c r="H10" s="33"/>
      <c r="I10" s="33"/>
      <c r="J10" s="34"/>
      <c r="K10" s="31"/>
    </row>
    <row r="11" spans="2:11" ht="15" thickBot="1">
      <c r="B11" s="35"/>
      <c r="C11" s="36"/>
      <c r="D11" s="36"/>
      <c r="E11" s="36"/>
      <c r="F11" s="36"/>
      <c r="G11" s="36"/>
      <c r="H11" s="36"/>
      <c r="I11" s="36"/>
      <c r="J11" s="37"/>
      <c r="K11" s="31"/>
    </row>
    <row r="12" spans="2:11" ht="14.25">
      <c r="B12" s="76"/>
      <c r="C12" s="77"/>
      <c r="D12" s="78"/>
      <c r="E12" s="78"/>
      <c r="F12" s="78"/>
      <c r="G12" s="78"/>
      <c r="H12" s="78"/>
      <c r="I12" s="78"/>
      <c r="J12" s="79"/>
      <c r="K12" s="31"/>
    </row>
    <row r="13" spans="2:11" ht="14.25">
      <c r="B13" s="80"/>
      <c r="C13" s="81" t="s">
        <v>118</v>
      </c>
      <c r="D13" s="82" t="s">
        <v>228</v>
      </c>
      <c r="E13" s="82"/>
      <c r="F13" s="83"/>
      <c r="G13" s="84"/>
      <c r="H13" s="84"/>
      <c r="I13" s="84"/>
      <c r="J13" s="85"/>
      <c r="K13" s="31"/>
    </row>
    <row r="14" spans="2:11" ht="14.25">
      <c r="B14" s="80"/>
      <c r="C14" s="81"/>
      <c r="D14" s="82"/>
      <c r="E14" s="82"/>
      <c r="F14" s="83"/>
      <c r="G14" s="84"/>
      <c r="H14" s="84"/>
      <c r="I14" s="84"/>
      <c r="J14" s="85"/>
      <c r="K14" s="31"/>
    </row>
    <row r="15" spans="2:11" ht="14.25">
      <c r="B15" s="80"/>
      <c r="C15" s="86"/>
      <c r="D15" s="84" t="s">
        <v>555</v>
      </c>
      <c r="E15" s="84"/>
      <c r="F15" s="84"/>
      <c r="G15" s="84"/>
      <c r="H15" s="84"/>
      <c r="I15" s="84"/>
      <c r="J15" s="85"/>
      <c r="K15" s="31"/>
    </row>
    <row r="16" spans="2:11" ht="14.25">
      <c r="B16" s="80"/>
      <c r="C16" s="86"/>
      <c r="D16" s="84" t="s">
        <v>106</v>
      </c>
      <c r="E16" s="84"/>
      <c r="F16" s="84"/>
      <c r="G16" s="84"/>
      <c r="H16" s="84"/>
      <c r="I16" s="84"/>
      <c r="J16" s="85"/>
      <c r="K16" s="31"/>
    </row>
    <row r="17" spans="2:11" ht="14.25">
      <c r="B17" s="80"/>
      <c r="C17" s="86"/>
      <c r="D17" s="84" t="s">
        <v>103</v>
      </c>
      <c r="E17" s="84"/>
      <c r="F17" s="84"/>
      <c r="G17" s="84"/>
      <c r="H17" s="84"/>
      <c r="I17" s="84"/>
      <c r="J17" s="85"/>
      <c r="K17" s="31"/>
    </row>
    <row r="18" spans="2:11" ht="14.25">
      <c r="B18" s="80"/>
      <c r="C18" s="86"/>
      <c r="D18" s="84"/>
      <c r="E18" s="84"/>
      <c r="F18" s="84"/>
      <c r="G18" s="84"/>
      <c r="H18" s="84"/>
      <c r="I18" s="84"/>
      <c r="J18" s="85"/>
      <c r="K18" s="31"/>
    </row>
    <row r="19" spans="2:12" ht="12.75" customHeight="1">
      <c r="B19" s="80"/>
      <c r="C19" s="87"/>
      <c r="D19" s="88" t="s">
        <v>69</v>
      </c>
      <c r="E19" s="88"/>
      <c r="F19" s="84"/>
      <c r="G19" s="84"/>
      <c r="H19" s="68"/>
      <c r="I19" s="84"/>
      <c r="J19" s="85"/>
      <c r="K19" s="31"/>
      <c r="L19" s="39"/>
    </row>
    <row r="20" spans="2:12" ht="13.5" hidden="1">
      <c r="B20" s="80"/>
      <c r="C20" s="87"/>
      <c r="D20" s="84" t="s">
        <v>68</v>
      </c>
      <c r="E20" s="88"/>
      <c r="F20" s="84"/>
      <c r="G20" s="68">
        <v>0</v>
      </c>
      <c r="H20" s="68"/>
      <c r="I20" s="84"/>
      <c r="J20" s="85"/>
      <c r="K20" s="31"/>
      <c r="L20" s="39"/>
    </row>
    <row r="21" spans="2:12" ht="14.25">
      <c r="B21" s="80"/>
      <c r="C21" s="87"/>
      <c r="D21" s="84" t="s">
        <v>145</v>
      </c>
      <c r="E21" s="84"/>
      <c r="F21" s="84"/>
      <c r="G21" s="68">
        <v>100000</v>
      </c>
      <c r="H21" s="68"/>
      <c r="I21" s="84"/>
      <c r="J21" s="85"/>
      <c r="K21" s="31"/>
      <c r="L21" s="6"/>
    </row>
    <row r="22" spans="2:12" ht="14.25">
      <c r="B22" s="80"/>
      <c r="C22" s="87"/>
      <c r="D22" s="84" t="s">
        <v>173</v>
      </c>
      <c r="E22" s="74"/>
      <c r="F22" s="84"/>
      <c r="G22" s="73">
        <v>50000</v>
      </c>
      <c r="H22" s="73">
        <f>SUM(G20:G22)</f>
        <v>150000</v>
      </c>
      <c r="I22" s="84"/>
      <c r="J22" s="85"/>
      <c r="K22" s="31"/>
      <c r="L22" s="6"/>
    </row>
    <row r="23" spans="2:12" ht="14.25">
      <c r="B23" s="80"/>
      <c r="C23" s="87"/>
      <c r="D23" s="75"/>
      <c r="E23" s="75"/>
      <c r="F23" s="75"/>
      <c r="G23" s="75"/>
      <c r="H23" s="68"/>
      <c r="I23" s="84"/>
      <c r="J23" s="85"/>
      <c r="K23" s="31"/>
      <c r="L23" s="6"/>
    </row>
    <row r="24" spans="2:12" ht="14.25">
      <c r="B24" s="80"/>
      <c r="C24" s="87"/>
      <c r="D24" s="88" t="s">
        <v>100</v>
      </c>
      <c r="E24" s="88"/>
      <c r="F24" s="68"/>
      <c r="G24" s="74"/>
      <c r="H24" s="68"/>
      <c r="I24" s="84"/>
      <c r="J24" s="85"/>
      <c r="K24" s="31"/>
      <c r="L24" s="6"/>
    </row>
    <row r="25" spans="2:11" ht="14.25">
      <c r="B25" s="80"/>
      <c r="C25" s="87"/>
      <c r="D25" s="84" t="s">
        <v>101</v>
      </c>
      <c r="E25" s="84"/>
      <c r="F25" s="84"/>
      <c r="G25" s="134">
        <v>40639152.15</v>
      </c>
      <c r="H25" s="75"/>
      <c r="I25" s="75"/>
      <c r="J25" s="85"/>
      <c r="K25" s="31"/>
    </row>
    <row r="26" spans="2:11" ht="14.25">
      <c r="B26" s="80"/>
      <c r="C26" s="87"/>
      <c r="D26" s="84" t="s">
        <v>102</v>
      </c>
      <c r="E26" s="84"/>
      <c r="F26" s="74"/>
      <c r="G26" s="68">
        <v>308028.08</v>
      </c>
      <c r="H26" s="75"/>
      <c r="I26" s="75"/>
      <c r="J26" s="85"/>
      <c r="K26" s="31"/>
    </row>
    <row r="27" spans="2:11" ht="14.25">
      <c r="B27" s="80"/>
      <c r="C27" s="87"/>
      <c r="D27" s="84" t="s">
        <v>113</v>
      </c>
      <c r="E27" s="75"/>
      <c r="F27" s="75"/>
      <c r="G27" s="68">
        <v>710098.75</v>
      </c>
      <c r="H27" s="68"/>
      <c r="I27" s="84"/>
      <c r="J27" s="85"/>
      <c r="K27" s="31"/>
    </row>
    <row r="28" spans="2:14" ht="14.25">
      <c r="B28" s="80"/>
      <c r="C28" s="87"/>
      <c r="D28" s="84" t="s">
        <v>114</v>
      </c>
      <c r="E28" s="84"/>
      <c r="F28" s="75"/>
      <c r="G28" s="73">
        <v>510869.12</v>
      </c>
      <c r="H28" s="73">
        <f>SUM(G25:G28)</f>
        <v>42168148.099999994</v>
      </c>
      <c r="I28" s="84"/>
      <c r="J28" s="85"/>
      <c r="K28" s="31"/>
      <c r="N28" s="156"/>
    </row>
    <row r="29" spans="2:14" ht="14.25">
      <c r="B29" s="80"/>
      <c r="C29" s="87"/>
      <c r="D29" s="84"/>
      <c r="E29" s="84"/>
      <c r="F29" s="75"/>
      <c r="G29" s="68"/>
      <c r="H29" s="68"/>
      <c r="I29" s="84"/>
      <c r="J29" s="85"/>
      <c r="K29" s="31"/>
      <c r="N29" s="156"/>
    </row>
    <row r="30" spans="2:14" ht="15" thickBot="1">
      <c r="B30" s="80"/>
      <c r="C30" s="87"/>
      <c r="D30" s="84"/>
      <c r="E30" s="84"/>
      <c r="F30" s="75"/>
      <c r="G30" s="68"/>
      <c r="H30" s="89">
        <f>+H28+H22</f>
        <v>42318148.099999994</v>
      </c>
      <c r="I30" s="84"/>
      <c r="J30" s="85"/>
      <c r="K30" s="31"/>
      <c r="N30" s="156"/>
    </row>
    <row r="31" spans="2:14" ht="15" thickTop="1">
      <c r="B31" s="80"/>
      <c r="C31" s="87"/>
      <c r="D31" s="84"/>
      <c r="E31" s="84"/>
      <c r="F31" s="75"/>
      <c r="G31" s="68"/>
      <c r="H31" s="68"/>
      <c r="I31" s="84"/>
      <c r="J31" s="85"/>
      <c r="K31" s="31"/>
      <c r="N31" s="156"/>
    </row>
    <row r="32" spans="2:11" ht="14.25">
      <c r="B32" s="80"/>
      <c r="C32" s="87"/>
      <c r="D32" s="84" t="s">
        <v>56</v>
      </c>
      <c r="E32" s="84"/>
      <c r="F32" s="84"/>
      <c r="G32" s="68">
        <v>8669951.09</v>
      </c>
      <c r="H32" s="68"/>
      <c r="I32" s="68"/>
      <c r="J32" s="85"/>
      <c r="K32" s="31"/>
    </row>
    <row r="33" spans="2:11" ht="14.25">
      <c r="B33" s="80"/>
      <c r="C33" s="87"/>
      <c r="D33" s="84" t="s">
        <v>160</v>
      </c>
      <c r="E33" s="84"/>
      <c r="G33" s="68">
        <v>25298808.47</v>
      </c>
      <c r="H33" s="74"/>
      <c r="I33" s="68"/>
      <c r="J33" s="85"/>
      <c r="K33" s="31"/>
    </row>
    <row r="34" spans="2:11" ht="14.25">
      <c r="B34" s="80"/>
      <c r="C34" s="87"/>
      <c r="D34" s="84" t="s">
        <v>141</v>
      </c>
      <c r="E34" s="84"/>
      <c r="F34" s="84"/>
      <c r="G34" s="68">
        <v>62101571.64</v>
      </c>
      <c r="H34" s="68"/>
      <c r="I34" s="68"/>
      <c r="J34" s="85"/>
      <c r="K34" s="31"/>
    </row>
    <row r="35" spans="2:12" ht="14.25">
      <c r="B35" s="80"/>
      <c r="C35" s="87"/>
      <c r="D35" s="84" t="s">
        <v>140</v>
      </c>
      <c r="F35" s="84"/>
      <c r="G35" s="68">
        <v>162200.05</v>
      </c>
      <c r="H35" s="68"/>
      <c r="I35" s="68"/>
      <c r="J35" s="85"/>
      <c r="K35" s="31"/>
      <c r="L35" s="13">
        <f>+H42+H37</f>
        <v>136630685.15</v>
      </c>
    </row>
    <row r="36" spans="2:11" ht="14.25">
      <c r="B36" s="80"/>
      <c r="C36" s="87"/>
      <c r="D36" s="84" t="s">
        <v>66</v>
      </c>
      <c r="E36" s="75"/>
      <c r="F36" s="84"/>
      <c r="G36" s="68">
        <v>35410757.53</v>
      </c>
      <c r="H36" s="68"/>
      <c r="I36" s="68"/>
      <c r="J36" s="85"/>
      <c r="K36" s="31"/>
    </row>
    <row r="37" spans="2:11" ht="14.25">
      <c r="B37" s="80"/>
      <c r="C37" s="87"/>
      <c r="D37" s="84" t="s">
        <v>65</v>
      </c>
      <c r="E37" s="75"/>
      <c r="F37" s="84"/>
      <c r="G37" s="73">
        <v>4741749.8</v>
      </c>
      <c r="H37" s="73">
        <f>SUM(G32:G37)</f>
        <v>136385038.58</v>
      </c>
      <c r="I37" s="68"/>
      <c r="J37" s="85"/>
      <c r="K37" s="31"/>
    </row>
    <row r="38" spans="2:12" ht="14.25">
      <c r="B38" s="80"/>
      <c r="C38" s="87"/>
      <c r="E38" s="75"/>
      <c r="F38" s="84"/>
      <c r="G38" s="68"/>
      <c r="H38" s="68"/>
      <c r="I38" s="68"/>
      <c r="J38" s="85"/>
      <c r="K38" s="31"/>
      <c r="L38" s="13">
        <f>+H44-H22-H28</f>
        <v>94312537.05000001</v>
      </c>
    </row>
    <row r="39" spans="2:11" ht="14.25">
      <c r="B39" s="80"/>
      <c r="C39" s="87"/>
      <c r="D39" s="88" t="s">
        <v>146</v>
      </c>
      <c r="E39" s="88"/>
      <c r="F39" s="75"/>
      <c r="G39" s="68"/>
      <c r="H39" s="68"/>
      <c r="I39" s="68"/>
      <c r="J39" s="85"/>
      <c r="K39" s="31"/>
    </row>
    <row r="40" spans="2:12" ht="13.5" hidden="1">
      <c r="B40" s="80"/>
      <c r="C40" s="87"/>
      <c r="D40" s="75" t="s">
        <v>148</v>
      </c>
      <c r="E40" s="75"/>
      <c r="F40" s="75"/>
      <c r="G40" s="68">
        <v>0</v>
      </c>
      <c r="H40" s="68"/>
      <c r="I40" s="68"/>
      <c r="J40" s="85"/>
      <c r="K40" s="31"/>
      <c r="L40" s="5"/>
    </row>
    <row r="41" spans="2:11" ht="14.25">
      <c r="B41" s="80"/>
      <c r="C41" s="87"/>
      <c r="D41" s="74" t="s">
        <v>159</v>
      </c>
      <c r="E41" s="75"/>
      <c r="F41" s="75"/>
      <c r="G41" s="68">
        <v>111878.43</v>
      </c>
      <c r="H41" s="68"/>
      <c r="I41" s="74"/>
      <c r="J41" s="85"/>
      <c r="K41" s="31"/>
    </row>
    <row r="42" spans="2:12" ht="14.25">
      <c r="B42" s="80"/>
      <c r="C42" s="87"/>
      <c r="D42" s="75" t="s">
        <v>147</v>
      </c>
      <c r="E42" s="74"/>
      <c r="F42" s="75"/>
      <c r="G42" s="73">
        <v>133768.14</v>
      </c>
      <c r="H42" s="73">
        <f>SUM(G40:G42)</f>
        <v>245646.57</v>
      </c>
      <c r="I42" s="74"/>
      <c r="J42" s="85"/>
      <c r="K42" s="31"/>
      <c r="L42" s="40"/>
    </row>
    <row r="43" spans="2:12" ht="14.25">
      <c r="B43" s="80"/>
      <c r="C43" s="87"/>
      <c r="E43" s="75"/>
      <c r="F43" s="75"/>
      <c r="G43" s="68" t="s">
        <v>149</v>
      </c>
      <c r="H43" s="68"/>
      <c r="I43" s="74"/>
      <c r="J43" s="85"/>
      <c r="K43" s="31"/>
      <c r="L43" s="13">
        <f>+H30+H44</f>
        <v>178948833.25</v>
      </c>
    </row>
    <row r="44" spans="2:11" ht="15" thickBot="1">
      <c r="B44" s="80"/>
      <c r="C44" s="86"/>
      <c r="D44" s="84"/>
      <c r="E44" s="84"/>
      <c r="F44" s="84"/>
      <c r="G44" s="84"/>
      <c r="H44" s="89">
        <f>+H42+H37</f>
        <v>136630685.15</v>
      </c>
      <c r="I44" s="74"/>
      <c r="J44" s="85"/>
      <c r="K44" s="31"/>
    </row>
    <row r="45" spans="2:11" ht="15" thickTop="1">
      <c r="B45" s="80"/>
      <c r="C45" s="86"/>
      <c r="D45" s="84"/>
      <c r="E45" s="84"/>
      <c r="F45" s="84"/>
      <c r="G45" s="84"/>
      <c r="H45" s="65"/>
      <c r="I45" s="74"/>
      <c r="J45" s="85"/>
      <c r="K45" s="31"/>
    </row>
    <row r="46" spans="2:13" ht="14.25">
      <c r="B46" s="80"/>
      <c r="C46" s="81" t="s">
        <v>193</v>
      </c>
      <c r="D46" s="82" t="s">
        <v>129</v>
      </c>
      <c r="E46" s="82"/>
      <c r="F46" s="84"/>
      <c r="G46" s="84"/>
      <c r="H46" s="65"/>
      <c r="I46" s="74"/>
      <c r="J46" s="85"/>
      <c r="K46" s="31"/>
      <c r="M46" s="5"/>
    </row>
    <row r="47" spans="2:13" ht="10.5" customHeight="1">
      <c r="B47" s="80"/>
      <c r="C47" s="81"/>
      <c r="D47" s="82"/>
      <c r="E47" s="82"/>
      <c r="F47" s="84"/>
      <c r="G47" s="68"/>
      <c r="H47" s="90"/>
      <c r="I47" s="74"/>
      <c r="J47" s="85"/>
      <c r="K47" s="31"/>
      <c r="M47" s="5"/>
    </row>
    <row r="48" spans="2:11" ht="14.25">
      <c r="B48" s="80"/>
      <c r="C48" s="81"/>
      <c r="D48" s="84" t="s">
        <v>121</v>
      </c>
      <c r="E48" s="84"/>
      <c r="F48" s="84"/>
      <c r="G48" s="68"/>
      <c r="H48" s="73">
        <v>2797400</v>
      </c>
      <c r="I48" s="74"/>
      <c r="J48" s="85"/>
      <c r="K48" s="31"/>
    </row>
    <row r="49" spans="2:11" ht="13.5" hidden="1">
      <c r="B49" s="80"/>
      <c r="C49" s="81"/>
      <c r="D49" s="84" t="s">
        <v>233</v>
      </c>
      <c r="E49" s="84"/>
      <c r="F49" s="84"/>
      <c r="G49" s="68"/>
      <c r="H49" s="73">
        <v>0</v>
      </c>
      <c r="I49" s="74"/>
      <c r="J49" s="85"/>
      <c r="K49" s="31"/>
    </row>
    <row r="50" spans="2:13" ht="15" thickBot="1">
      <c r="B50" s="80"/>
      <c r="C50" s="81"/>
      <c r="D50" s="84"/>
      <c r="E50" s="84"/>
      <c r="F50" s="84"/>
      <c r="G50" s="68"/>
      <c r="H50" s="89">
        <f>SUM(H48:H49)</f>
        <v>2797400</v>
      </c>
      <c r="I50" s="68"/>
      <c r="J50" s="85"/>
      <c r="K50" s="31"/>
      <c r="M50" s="5"/>
    </row>
    <row r="51" spans="2:11" ht="14.25" customHeight="1" thickTop="1">
      <c r="B51" s="80"/>
      <c r="C51" s="81" t="s">
        <v>194</v>
      </c>
      <c r="D51" s="82" t="s">
        <v>122</v>
      </c>
      <c r="E51" s="82"/>
      <c r="F51" s="84"/>
      <c r="G51" s="84"/>
      <c r="H51" s="65"/>
      <c r="I51" s="84"/>
      <c r="J51" s="85"/>
      <c r="K51" s="31"/>
    </row>
    <row r="52" spans="2:11" ht="13.5" customHeight="1">
      <c r="B52" s="80"/>
      <c r="C52" s="86"/>
      <c r="D52" s="84"/>
      <c r="E52" s="84"/>
      <c r="F52" s="84"/>
      <c r="G52" s="84"/>
      <c r="H52" s="65"/>
      <c r="I52" s="68"/>
      <c r="J52" s="85"/>
      <c r="K52" s="31"/>
    </row>
    <row r="53" spans="2:11" ht="13.5" hidden="1">
      <c r="B53" s="80"/>
      <c r="C53" s="86"/>
      <c r="D53" s="84" t="s">
        <v>124</v>
      </c>
      <c r="E53" s="84"/>
      <c r="F53" s="84"/>
      <c r="G53" s="84"/>
      <c r="H53" s="91"/>
      <c r="I53" s="84"/>
      <c r="J53" s="85"/>
      <c r="K53" s="31"/>
    </row>
    <row r="54" spans="2:11" ht="14.25">
      <c r="B54" s="80"/>
      <c r="C54" s="86"/>
      <c r="D54" s="84" t="s">
        <v>151</v>
      </c>
      <c r="E54" s="84"/>
      <c r="F54" s="84"/>
      <c r="G54" s="84"/>
      <c r="H54" s="91">
        <v>1627668.91</v>
      </c>
      <c r="I54" s="84"/>
      <c r="J54" s="85"/>
      <c r="K54" s="31"/>
    </row>
    <row r="55" spans="2:11" ht="13.5" hidden="1">
      <c r="B55" s="80"/>
      <c r="C55" s="86"/>
      <c r="D55" s="84" t="s">
        <v>232</v>
      </c>
      <c r="E55" s="84"/>
      <c r="F55" s="84"/>
      <c r="G55" s="84"/>
      <c r="H55" s="91">
        <v>0</v>
      </c>
      <c r="I55" s="84"/>
      <c r="J55" s="85"/>
      <c r="K55" s="31"/>
    </row>
    <row r="56" spans="2:11" ht="15" thickBot="1">
      <c r="B56" s="80"/>
      <c r="C56" s="86"/>
      <c r="D56" s="84"/>
      <c r="E56" s="84"/>
      <c r="F56" s="84"/>
      <c r="G56" s="84"/>
      <c r="H56" s="92">
        <f>SUM(H53:H55)</f>
        <v>1627668.91</v>
      </c>
      <c r="I56" s="84"/>
      <c r="J56" s="85"/>
      <c r="K56" s="31"/>
    </row>
    <row r="57" spans="2:14" ht="17.25" customHeight="1" thickTop="1">
      <c r="B57" s="80"/>
      <c r="C57" s="81"/>
      <c r="D57" s="93"/>
      <c r="E57" s="82"/>
      <c r="F57" s="75"/>
      <c r="G57" s="94"/>
      <c r="H57" s="95"/>
      <c r="I57" s="96"/>
      <c r="J57" s="85"/>
      <c r="K57" s="31"/>
      <c r="N57" s="5"/>
    </row>
    <row r="58" spans="2:14" ht="12" customHeight="1">
      <c r="B58" s="80"/>
      <c r="C58" s="81"/>
      <c r="D58" s="82"/>
      <c r="E58" s="82"/>
      <c r="F58" s="75"/>
      <c r="G58" s="94"/>
      <c r="H58" s="95"/>
      <c r="I58" s="96"/>
      <c r="J58" s="85"/>
      <c r="K58" s="31"/>
      <c r="N58" s="5"/>
    </row>
    <row r="59" spans="2:12" ht="14.25">
      <c r="B59" s="80"/>
      <c r="C59" s="86"/>
      <c r="D59" s="82" t="s">
        <v>90</v>
      </c>
      <c r="E59" s="82"/>
      <c r="F59" s="160"/>
      <c r="G59" s="68"/>
      <c r="H59" s="58"/>
      <c r="I59" s="84"/>
      <c r="J59" s="85"/>
      <c r="K59" s="31"/>
      <c r="L59" s="5"/>
    </row>
    <row r="60" spans="2:12" ht="14.25">
      <c r="B60" s="80"/>
      <c r="C60" s="86"/>
      <c r="D60" s="84"/>
      <c r="E60" s="84"/>
      <c r="F60" s="68"/>
      <c r="G60" s="84"/>
      <c r="H60" s="75"/>
      <c r="I60" s="103"/>
      <c r="J60" s="85"/>
      <c r="K60" s="31"/>
      <c r="L60" s="40"/>
    </row>
    <row r="61" spans="2:11" ht="21.75" customHeight="1">
      <c r="B61" s="80"/>
      <c r="C61" s="81" t="s">
        <v>196</v>
      </c>
      <c r="D61" s="97" t="s">
        <v>655</v>
      </c>
      <c r="E61" s="97"/>
      <c r="F61" s="84"/>
      <c r="G61" s="84"/>
      <c r="H61" s="68"/>
      <c r="I61" s="103"/>
      <c r="J61" s="85"/>
      <c r="K61" s="31"/>
    </row>
    <row r="62" spans="2:11" ht="14.25">
      <c r="B62" s="80"/>
      <c r="C62" s="86"/>
      <c r="D62" s="84"/>
      <c r="E62" s="84"/>
      <c r="F62" s="84"/>
      <c r="G62" s="84"/>
      <c r="H62" s="84"/>
      <c r="I62" s="84"/>
      <c r="J62" s="85"/>
      <c r="K62" s="31"/>
    </row>
    <row r="63" spans="2:11" ht="14.25">
      <c r="B63" s="80"/>
      <c r="C63" s="164"/>
      <c r="D63" s="387" t="s">
        <v>186</v>
      </c>
      <c r="E63" s="165"/>
      <c r="F63" s="166"/>
      <c r="G63" s="387" t="s">
        <v>187</v>
      </c>
      <c r="H63" s="165" t="s">
        <v>116</v>
      </c>
      <c r="I63" s="167" t="s">
        <v>188</v>
      </c>
      <c r="J63" s="85"/>
      <c r="K63" s="31"/>
    </row>
    <row r="64" spans="2:11" ht="15" thickBot="1">
      <c r="B64" s="80"/>
      <c r="C64" s="168"/>
      <c r="D64" s="388"/>
      <c r="E64" s="104"/>
      <c r="F64" s="105"/>
      <c r="G64" s="388"/>
      <c r="H64" s="104" t="s">
        <v>189</v>
      </c>
      <c r="I64" s="169" t="s">
        <v>190</v>
      </c>
      <c r="J64" s="85"/>
      <c r="K64" s="31"/>
    </row>
    <row r="65" spans="2:11" ht="14.25">
      <c r="B65" s="80"/>
      <c r="C65" s="170"/>
      <c r="D65" s="84"/>
      <c r="E65" s="84"/>
      <c r="F65" s="84"/>
      <c r="G65" s="69"/>
      <c r="H65" s="69"/>
      <c r="I65" s="171"/>
      <c r="J65" s="85"/>
      <c r="K65" s="31"/>
    </row>
    <row r="66" spans="2:11" ht="17.25" customHeight="1">
      <c r="B66" s="80"/>
      <c r="C66" s="172" t="s">
        <v>191</v>
      </c>
      <c r="D66" s="84"/>
      <c r="E66" s="84"/>
      <c r="F66" s="75"/>
      <c r="G66" s="68">
        <v>112135336</v>
      </c>
      <c r="H66" s="69"/>
      <c r="I66" s="171">
        <v>112135336</v>
      </c>
      <c r="J66" s="85"/>
      <c r="K66" s="31"/>
    </row>
    <row r="67" spans="2:11" ht="14.25" customHeight="1">
      <c r="B67" s="80"/>
      <c r="C67" s="172" t="s">
        <v>192</v>
      </c>
      <c r="D67" s="84"/>
      <c r="E67" s="84"/>
      <c r="F67" s="75"/>
      <c r="G67" s="68">
        <f>89841427.85</f>
        <v>89841427.85</v>
      </c>
      <c r="H67" s="69">
        <v>20666696.56</v>
      </c>
      <c r="I67" s="171">
        <f>+G67-H67</f>
        <v>69174731.28999999</v>
      </c>
      <c r="J67" s="85"/>
      <c r="K67" s="31"/>
    </row>
    <row r="68" spans="1:11" ht="14.25">
      <c r="A68" s="6"/>
      <c r="B68" s="80"/>
      <c r="C68" s="172" t="s">
        <v>154</v>
      </c>
      <c r="D68" s="84"/>
      <c r="E68" s="84"/>
      <c r="F68" s="370"/>
      <c r="G68" s="68">
        <f>15644746.32+305596.4+3240076.58</f>
        <v>19190419.3</v>
      </c>
      <c r="H68" s="69">
        <v>15262452.85</v>
      </c>
      <c r="I68" s="171">
        <f aca="true" t="shared" si="0" ref="I68:I75">+G68-H68</f>
        <v>3927966.450000001</v>
      </c>
      <c r="J68" s="85"/>
      <c r="K68" s="31"/>
    </row>
    <row r="69" spans="2:11" ht="15.75" customHeight="1">
      <c r="B69" s="80"/>
      <c r="C69" s="172" t="s">
        <v>73</v>
      </c>
      <c r="D69" s="84"/>
      <c r="E69" s="84"/>
      <c r="F69" s="75"/>
      <c r="G69" s="68">
        <f>34860525.01-817045.62</f>
        <v>34043479.39</v>
      </c>
      <c r="H69" s="196">
        <f>5094668.3+18037434.29+30033.07</f>
        <v>23162135.66</v>
      </c>
      <c r="I69" s="171">
        <f t="shared" si="0"/>
        <v>10881343.73</v>
      </c>
      <c r="J69" s="85"/>
      <c r="K69" s="31"/>
    </row>
    <row r="70" spans="1:11" ht="14.25">
      <c r="A70" s="6"/>
      <c r="B70" s="80"/>
      <c r="C70" s="172" t="s">
        <v>176</v>
      </c>
      <c r="D70" s="84"/>
      <c r="E70" s="84"/>
      <c r="F70" s="75"/>
      <c r="G70" s="68">
        <v>2041772.09</v>
      </c>
      <c r="H70" s="69">
        <v>1259092.87</v>
      </c>
      <c r="I70" s="171">
        <f t="shared" si="0"/>
        <v>782679.22</v>
      </c>
      <c r="J70" s="85"/>
      <c r="K70" s="31"/>
    </row>
    <row r="71" spans="1:11" ht="14.25">
      <c r="A71" s="6"/>
      <c r="B71" s="80"/>
      <c r="C71" s="172" t="s">
        <v>172</v>
      </c>
      <c r="D71" s="84"/>
      <c r="E71" s="84"/>
      <c r="F71" s="75"/>
      <c r="G71" s="68">
        <f>2616079.79+2419619.69</f>
        <v>5035699.48</v>
      </c>
      <c r="H71" s="69">
        <f>+H718</f>
        <v>0</v>
      </c>
      <c r="I71" s="171">
        <f t="shared" si="0"/>
        <v>5035699.48</v>
      </c>
      <c r="J71" s="85"/>
      <c r="K71" s="31"/>
    </row>
    <row r="72" spans="1:11" ht="14.25">
      <c r="A72" s="6"/>
      <c r="B72" s="80"/>
      <c r="C72" s="172" t="s">
        <v>645</v>
      </c>
      <c r="D72" s="84"/>
      <c r="E72" s="84"/>
      <c r="F72" s="75"/>
      <c r="G72" s="68">
        <v>515943.2</v>
      </c>
      <c r="H72" s="69">
        <v>0</v>
      </c>
      <c r="I72" s="171">
        <f t="shared" si="0"/>
        <v>515943.2</v>
      </c>
      <c r="J72" s="85"/>
      <c r="K72" s="31"/>
    </row>
    <row r="73" spans="2:11" ht="14.25">
      <c r="B73" s="80"/>
      <c r="C73" s="172" t="s">
        <v>180</v>
      </c>
      <c r="D73" s="84"/>
      <c r="E73" s="84"/>
      <c r="F73" s="75"/>
      <c r="G73" s="68">
        <f>4485482.43+7044080.01+6809449.53</f>
        <v>18339011.97</v>
      </c>
      <c r="H73" s="69">
        <v>5728921.5</v>
      </c>
      <c r="I73" s="171">
        <f t="shared" si="0"/>
        <v>12610090.469999999</v>
      </c>
      <c r="J73" s="85"/>
      <c r="K73" s="31"/>
    </row>
    <row r="74" spans="2:11" ht="14.25">
      <c r="B74" s="80"/>
      <c r="C74" s="172" t="s">
        <v>91</v>
      </c>
      <c r="D74" s="84"/>
      <c r="E74" s="84"/>
      <c r="F74" s="75"/>
      <c r="G74" s="68">
        <f>24908295.48+77658.12+683877.38-634191.69+7770124.78+2130307.17+28100.01</f>
        <v>34964171.25</v>
      </c>
      <c r="H74" s="69">
        <v>18747000.47</v>
      </c>
      <c r="I74" s="171">
        <f t="shared" si="0"/>
        <v>16217170.780000001</v>
      </c>
      <c r="J74" s="85"/>
      <c r="K74" s="31"/>
    </row>
    <row r="75" spans="2:11" ht="14.25">
      <c r="B75" s="80"/>
      <c r="C75" s="172" t="s">
        <v>136</v>
      </c>
      <c r="D75" s="84"/>
      <c r="E75" s="84"/>
      <c r="F75" s="75"/>
      <c r="G75" s="73">
        <f>7943101.88+241000.02+65822.76+997756.09+139589.74</f>
        <v>9387270.49</v>
      </c>
      <c r="H75" s="106">
        <v>3282395.6</v>
      </c>
      <c r="I75" s="171">
        <f t="shared" si="0"/>
        <v>6104874.890000001</v>
      </c>
      <c r="J75" s="85"/>
      <c r="K75" s="31"/>
    </row>
    <row r="76" spans="2:11" ht="15" thickBot="1">
      <c r="B76" s="80"/>
      <c r="C76" s="174"/>
      <c r="D76" s="75"/>
      <c r="E76" s="84"/>
      <c r="F76" s="75"/>
      <c r="G76" s="107">
        <f>SUM(G66:G75)</f>
        <v>325494531.02</v>
      </c>
      <c r="H76" s="107">
        <f>SUM(H67:H75)</f>
        <v>88108695.50999999</v>
      </c>
      <c r="I76" s="175">
        <f>SUM(I66:I75)</f>
        <v>237385835.50999993</v>
      </c>
      <c r="J76" s="85"/>
      <c r="K76" s="31"/>
    </row>
    <row r="77" spans="2:11" ht="15" thickTop="1">
      <c r="B77" s="80"/>
      <c r="C77" s="176"/>
      <c r="D77" s="152"/>
      <c r="E77" s="177"/>
      <c r="F77" s="177"/>
      <c r="G77" s="106"/>
      <c r="H77" s="106"/>
      <c r="I77" s="173"/>
      <c r="J77" s="85"/>
      <c r="K77" s="31"/>
    </row>
    <row r="78" spans="2:11" ht="14.25">
      <c r="B78" s="80"/>
      <c r="C78" s="75"/>
      <c r="D78" s="75"/>
      <c r="E78" s="84"/>
      <c r="F78" s="84"/>
      <c r="G78" s="69"/>
      <c r="H78" s="69"/>
      <c r="I78" s="69"/>
      <c r="J78" s="85"/>
      <c r="K78" s="31"/>
    </row>
    <row r="79" spans="2:11" ht="14.25">
      <c r="B79" s="80"/>
      <c r="C79" s="75"/>
      <c r="D79" s="75"/>
      <c r="E79" s="84"/>
      <c r="F79" s="84"/>
      <c r="G79" s="69"/>
      <c r="H79" s="69"/>
      <c r="I79" s="69"/>
      <c r="J79" s="85"/>
      <c r="K79" s="31"/>
    </row>
    <row r="80" spans="2:11" ht="15" thickBot="1">
      <c r="B80" s="99"/>
      <c r="C80" s="124"/>
      <c r="D80" s="124"/>
      <c r="E80" s="100"/>
      <c r="F80" s="100"/>
      <c r="G80" s="181"/>
      <c r="H80" s="181"/>
      <c r="I80" s="181"/>
      <c r="J80" s="101"/>
      <c r="K80" s="31"/>
    </row>
    <row r="81" spans="2:11" ht="18" customHeight="1" thickTop="1">
      <c r="B81" s="80"/>
      <c r="C81" s="84"/>
      <c r="D81" s="148" t="s">
        <v>30</v>
      </c>
      <c r="E81" s="148"/>
      <c r="F81" s="148"/>
      <c r="G81" s="148"/>
      <c r="H81" s="102"/>
      <c r="I81" s="149"/>
      <c r="J81" s="85"/>
      <c r="K81" s="31"/>
    </row>
    <row r="82" spans="2:11" ht="14.25">
      <c r="B82" s="80"/>
      <c r="C82" s="84"/>
      <c r="D82" s="148" t="s">
        <v>31</v>
      </c>
      <c r="E82" s="148"/>
      <c r="F82" s="148"/>
      <c r="G82" s="148"/>
      <c r="H82" s="102"/>
      <c r="I82" s="149"/>
      <c r="J82" s="85"/>
      <c r="K82" s="31"/>
    </row>
    <row r="83" spans="2:10" ht="14.25">
      <c r="B83" s="108"/>
      <c r="C83" s="74"/>
      <c r="D83" s="209" t="s">
        <v>32</v>
      </c>
      <c r="E83" s="17"/>
      <c r="F83" s="45"/>
      <c r="G83" s="45"/>
      <c r="H83" s="102"/>
      <c r="I83" s="102"/>
      <c r="J83" s="109"/>
    </row>
    <row r="84" spans="2:10" ht="14.25">
      <c r="B84" s="108"/>
      <c r="C84" s="74"/>
      <c r="D84" s="148" t="s">
        <v>33</v>
      </c>
      <c r="E84" s="148"/>
      <c r="F84" s="148"/>
      <c r="G84" s="148"/>
      <c r="H84" s="102"/>
      <c r="I84" s="102"/>
      <c r="J84" s="109"/>
    </row>
    <row r="85" spans="2:10" ht="14.25">
      <c r="B85" s="108"/>
      <c r="C85" s="74"/>
      <c r="D85" s="148" t="s">
        <v>34</v>
      </c>
      <c r="E85" s="148"/>
      <c r="F85" s="148"/>
      <c r="G85" s="148"/>
      <c r="H85" s="102"/>
      <c r="I85" s="102"/>
      <c r="J85" s="109"/>
    </row>
    <row r="86" spans="2:10" ht="14.25">
      <c r="B86" s="108"/>
      <c r="C86" s="74"/>
      <c r="D86" s="148" t="s">
        <v>29</v>
      </c>
      <c r="E86" s="148"/>
      <c r="F86" s="148"/>
      <c r="G86" s="148"/>
      <c r="H86" s="102"/>
      <c r="I86" s="102"/>
      <c r="J86" s="109"/>
    </row>
    <row r="87" spans="2:10" ht="14.25">
      <c r="B87" s="108"/>
      <c r="C87" s="62"/>
      <c r="D87" s="75"/>
      <c r="E87" s="75"/>
      <c r="F87" s="62"/>
      <c r="G87" s="136"/>
      <c r="H87" s="75"/>
      <c r="I87" s="75"/>
      <c r="J87" s="109"/>
    </row>
    <row r="88" spans="2:10" ht="14.25">
      <c r="B88" s="108"/>
      <c r="C88" s="67" t="s">
        <v>185</v>
      </c>
      <c r="D88" s="67" t="s">
        <v>35</v>
      </c>
      <c r="E88" s="67"/>
      <c r="F88" s="62"/>
      <c r="G88" s="62"/>
      <c r="H88" s="75"/>
      <c r="I88" s="62"/>
      <c r="J88" s="109"/>
    </row>
    <row r="89" spans="2:10" ht="15" thickBot="1">
      <c r="B89" s="108"/>
      <c r="C89" s="62"/>
      <c r="D89" s="62"/>
      <c r="E89" s="62"/>
      <c r="F89" s="62"/>
      <c r="G89" s="62"/>
      <c r="H89" s="62"/>
      <c r="I89" s="62"/>
      <c r="J89" s="109"/>
    </row>
    <row r="90" spans="2:10" ht="29.25" thickBot="1">
      <c r="B90" s="108"/>
      <c r="C90" s="62"/>
      <c r="D90" s="110" t="s">
        <v>186</v>
      </c>
      <c r="E90" s="111" t="s">
        <v>92</v>
      </c>
      <c r="F90" s="111" t="s">
        <v>170</v>
      </c>
      <c r="G90" s="151" t="s">
        <v>171</v>
      </c>
      <c r="H90" s="151" t="s">
        <v>28</v>
      </c>
      <c r="I90" s="112" t="s">
        <v>202</v>
      </c>
      <c r="J90" s="109"/>
    </row>
    <row r="91" spans="2:10" ht="18" customHeight="1">
      <c r="B91" s="108"/>
      <c r="C91" s="62"/>
      <c r="D91" s="150"/>
      <c r="E91" s="178"/>
      <c r="F91" s="178"/>
      <c r="G91" s="179"/>
      <c r="H91" s="179"/>
      <c r="I91" s="178"/>
      <c r="J91" s="109"/>
    </row>
    <row r="92" spans="2:10" ht="14.25" customHeight="1">
      <c r="B92" s="108"/>
      <c r="C92" s="62"/>
      <c r="D92" s="62"/>
      <c r="E92" s="62"/>
      <c r="F92" s="62"/>
      <c r="G92" s="75"/>
      <c r="H92" s="75"/>
      <c r="I92" s="62"/>
      <c r="J92" s="109"/>
    </row>
    <row r="93" spans="2:10" ht="14.25" customHeight="1">
      <c r="B93" s="108"/>
      <c r="C93" s="62"/>
      <c r="D93" s="62" t="s">
        <v>179</v>
      </c>
      <c r="E93" s="205">
        <v>97238880</v>
      </c>
      <c r="F93" s="113">
        <v>83697100</v>
      </c>
      <c r="G93" s="113">
        <v>-30801220</v>
      </c>
      <c r="H93" s="75">
        <v>14896456</v>
      </c>
      <c r="I93" s="69">
        <f>SUM(F93:H93)</f>
        <v>67792336</v>
      </c>
      <c r="J93" s="109"/>
    </row>
    <row r="94" spans="2:10" ht="14.25">
      <c r="B94" s="108"/>
      <c r="C94" s="62"/>
      <c r="D94" s="62" t="s">
        <v>199</v>
      </c>
      <c r="E94" s="205">
        <v>70888238</v>
      </c>
      <c r="F94" s="113">
        <v>15435455</v>
      </c>
      <c r="G94" s="69">
        <v>28381266</v>
      </c>
      <c r="H94" s="152">
        <v>2179622</v>
      </c>
      <c r="I94" s="106">
        <f>SUM(F94:H94)</f>
        <v>45996343</v>
      </c>
      <c r="J94" s="109"/>
    </row>
    <row r="95" spans="2:14" ht="15" thickBot="1">
      <c r="B95" s="108"/>
      <c r="C95" s="62"/>
      <c r="D95" s="66" t="s">
        <v>200</v>
      </c>
      <c r="E95" s="206">
        <f>SUM(E93:E94)</f>
        <v>168127118</v>
      </c>
      <c r="F95" s="115">
        <f>SUM(F93:F94)</f>
        <v>99132555</v>
      </c>
      <c r="G95" s="115">
        <f>SUM(G91:G94)</f>
        <v>-2419954</v>
      </c>
      <c r="H95" s="125">
        <f>SUM(H93:H94)</f>
        <v>17076078</v>
      </c>
      <c r="I95" s="180">
        <f>SUM(I93:I94)</f>
        <v>113788679</v>
      </c>
      <c r="J95" s="114"/>
      <c r="L95" s="6"/>
      <c r="M95" s="6"/>
      <c r="N95" s="6"/>
    </row>
    <row r="96" spans="2:14" ht="15.75" thickBot="1" thickTop="1">
      <c r="B96" s="108"/>
      <c r="C96" s="62"/>
      <c r="D96" s="62"/>
      <c r="E96" s="62"/>
      <c r="F96" s="62"/>
      <c r="G96" s="62"/>
      <c r="H96" s="62"/>
      <c r="I96" s="74"/>
      <c r="J96" s="109"/>
      <c r="L96" s="24"/>
      <c r="N96" s="6"/>
    </row>
    <row r="97" spans="2:10" ht="15" thickBot="1">
      <c r="B97" s="108"/>
      <c r="C97" s="62"/>
      <c r="D97" s="110" t="s">
        <v>186</v>
      </c>
      <c r="E97" s="112" t="s">
        <v>636</v>
      </c>
      <c r="F97" s="150"/>
      <c r="G97" s="208"/>
      <c r="H97" s="208"/>
      <c r="I97" s="150"/>
      <c r="J97" s="109"/>
    </row>
    <row r="98" spans="2:10" ht="18" customHeight="1">
      <c r="B98" s="108"/>
      <c r="C98" s="62"/>
      <c r="D98" s="150"/>
      <c r="E98" s="178"/>
      <c r="F98" s="150"/>
      <c r="G98" s="75"/>
      <c r="H98" s="75"/>
      <c r="I98" s="150"/>
      <c r="J98" s="109"/>
    </row>
    <row r="99" spans="2:10" ht="14.25" customHeight="1">
      <c r="B99" s="108"/>
      <c r="C99" s="62"/>
      <c r="D99" s="62"/>
      <c r="E99" s="62"/>
      <c r="F99" s="62"/>
      <c r="G99" s="75"/>
      <c r="H99" s="75"/>
      <c r="I99" s="62"/>
      <c r="J99" s="109"/>
    </row>
    <row r="100" spans="2:10" ht="14.25" customHeight="1">
      <c r="B100" s="108"/>
      <c r="C100" s="62"/>
      <c r="D100" s="62" t="s">
        <v>179</v>
      </c>
      <c r="E100" s="205">
        <f>97238880</f>
        <v>97238880</v>
      </c>
      <c r="F100" s="113"/>
      <c r="G100" s="113"/>
      <c r="H100" s="75"/>
      <c r="I100" s="69"/>
      <c r="J100" s="109"/>
    </row>
    <row r="101" spans="2:10" ht="14.25">
      <c r="B101" s="108"/>
      <c r="C101" s="62"/>
      <c r="D101" s="62" t="s">
        <v>199</v>
      </c>
      <c r="E101" s="205">
        <f>70888238</f>
        <v>70888238</v>
      </c>
      <c r="F101" s="113"/>
      <c r="G101" s="69"/>
      <c r="H101" s="75"/>
      <c r="I101" s="69"/>
      <c r="J101" s="109"/>
    </row>
    <row r="102" spans="2:14" ht="15" thickBot="1">
      <c r="B102" s="108"/>
      <c r="C102" s="62"/>
      <c r="D102" s="66" t="s">
        <v>200</v>
      </c>
      <c r="E102" s="206">
        <f>SUM(E100:E101)</f>
        <v>168127118</v>
      </c>
      <c r="F102" s="207"/>
      <c r="G102" s="207"/>
      <c r="H102" s="94"/>
      <c r="I102" s="71"/>
      <c r="J102" s="114"/>
      <c r="L102" s="6"/>
      <c r="M102" s="6"/>
      <c r="N102" s="6"/>
    </row>
    <row r="103" spans="2:14" ht="15" thickTop="1">
      <c r="B103" s="108"/>
      <c r="C103" s="62"/>
      <c r="D103" s="62"/>
      <c r="E103" s="62"/>
      <c r="F103" s="62"/>
      <c r="G103" s="136"/>
      <c r="H103" s="131"/>
      <c r="I103" s="74"/>
      <c r="J103" s="109"/>
      <c r="L103" s="24"/>
      <c r="N103" s="6"/>
    </row>
    <row r="104" spans="2:14" ht="14.25">
      <c r="B104" s="108"/>
      <c r="C104" s="67" t="s">
        <v>640</v>
      </c>
      <c r="D104" s="375" t="s">
        <v>490</v>
      </c>
      <c r="E104" s="62"/>
      <c r="F104" s="62"/>
      <c r="G104" s="131"/>
      <c r="H104" s="131"/>
      <c r="I104" s="74"/>
      <c r="J104" s="109"/>
      <c r="L104" s="24"/>
      <c r="N104" s="6"/>
    </row>
    <row r="105" spans="2:14" ht="4.5" customHeight="1">
      <c r="B105" s="108"/>
      <c r="C105" s="67"/>
      <c r="D105" s="62"/>
      <c r="E105" s="62"/>
      <c r="F105" s="62"/>
      <c r="G105" s="131"/>
      <c r="H105" s="131"/>
      <c r="I105" s="74"/>
      <c r="J105" s="109"/>
      <c r="L105" s="24"/>
      <c r="N105" s="6"/>
    </row>
    <row r="106" spans="2:14" ht="14.25">
      <c r="B106" s="108"/>
      <c r="C106" s="67"/>
      <c r="D106" s="62" t="s">
        <v>491</v>
      </c>
      <c r="E106" s="62"/>
      <c r="F106" s="62"/>
      <c r="G106" s="131"/>
      <c r="H106" s="131"/>
      <c r="I106" s="74"/>
      <c r="J106" s="109"/>
      <c r="L106" s="24"/>
      <c r="N106" s="6"/>
    </row>
    <row r="107" spans="2:14" ht="14.25">
      <c r="B107" s="108"/>
      <c r="C107" s="67"/>
      <c r="D107" s="62" t="s">
        <v>557</v>
      </c>
      <c r="E107" s="62"/>
      <c r="F107" s="62"/>
      <c r="G107" s="131"/>
      <c r="H107" s="131"/>
      <c r="I107" s="74"/>
      <c r="J107" s="109"/>
      <c r="L107" s="24"/>
      <c r="N107" s="6"/>
    </row>
    <row r="108" spans="2:14" ht="14.25">
      <c r="B108" s="108"/>
      <c r="C108" s="67"/>
      <c r="D108" s="62" t="s">
        <v>646</v>
      </c>
      <c r="E108" s="62"/>
      <c r="F108" s="62"/>
      <c r="G108" s="131"/>
      <c r="H108" s="131"/>
      <c r="I108" s="74"/>
      <c r="J108" s="109"/>
      <c r="L108" s="24"/>
      <c r="N108" s="6"/>
    </row>
    <row r="109" spans="2:14" ht="14.25">
      <c r="B109" s="108"/>
      <c r="C109" s="67"/>
      <c r="D109" s="62" t="s">
        <v>639</v>
      </c>
      <c r="E109" s="62"/>
      <c r="F109" s="62"/>
      <c r="G109" s="131"/>
      <c r="H109" s="131"/>
      <c r="I109" s="74"/>
      <c r="J109" s="109"/>
      <c r="L109" s="24"/>
      <c r="N109" s="6"/>
    </row>
    <row r="110" spans="2:14" ht="14.25">
      <c r="B110" s="108"/>
      <c r="C110" s="67"/>
      <c r="D110" s="62" t="s">
        <v>556</v>
      </c>
      <c r="E110" s="62"/>
      <c r="F110" s="62"/>
      <c r="G110" s="131"/>
      <c r="H110" s="131"/>
      <c r="I110" s="74"/>
      <c r="J110" s="109"/>
      <c r="L110" s="24"/>
      <c r="N110" s="6"/>
    </row>
    <row r="111" spans="2:14" ht="14.25">
      <c r="B111" s="108"/>
      <c r="C111" s="67"/>
      <c r="D111" s="62"/>
      <c r="E111" s="62"/>
      <c r="F111" s="62"/>
      <c r="G111" s="131"/>
      <c r="H111" s="131"/>
      <c r="I111" s="74"/>
      <c r="J111" s="109"/>
      <c r="L111" s="24"/>
      <c r="N111" s="6"/>
    </row>
    <row r="112" spans="2:14" ht="14.25">
      <c r="B112" s="108"/>
      <c r="C112" s="62"/>
      <c r="D112" s="82" t="s">
        <v>227</v>
      </c>
      <c r="E112" s="82"/>
      <c r="F112" s="83"/>
      <c r="G112" s="75"/>
      <c r="H112" s="131"/>
      <c r="I112" s="69"/>
      <c r="J112" s="109"/>
      <c r="L112" s="6"/>
      <c r="M112" s="6"/>
      <c r="N112" s="6"/>
    </row>
    <row r="113" spans="2:14" ht="14.25">
      <c r="B113" s="108"/>
      <c r="C113" s="62"/>
      <c r="D113" s="75"/>
      <c r="E113" s="75"/>
      <c r="F113" s="75"/>
      <c r="G113" s="75"/>
      <c r="H113" s="75"/>
      <c r="I113" s="147"/>
      <c r="J113" s="109"/>
      <c r="L113" s="6"/>
      <c r="M113" s="6"/>
      <c r="N113" s="6"/>
    </row>
    <row r="114" spans="2:14" ht="14.25">
      <c r="B114" s="108"/>
      <c r="C114" s="81" t="s">
        <v>88</v>
      </c>
      <c r="D114" s="94" t="s">
        <v>656</v>
      </c>
      <c r="E114" s="94"/>
      <c r="F114" s="75"/>
      <c r="G114" s="75"/>
      <c r="H114" s="75"/>
      <c r="I114" s="63"/>
      <c r="J114" s="116"/>
      <c r="L114" s="6"/>
      <c r="M114" s="6"/>
      <c r="N114" s="6"/>
    </row>
    <row r="115" spans="2:14" ht="14.25">
      <c r="B115" s="108"/>
      <c r="C115" s="75"/>
      <c r="D115" s="94"/>
      <c r="E115" s="94"/>
      <c r="F115" s="75"/>
      <c r="G115" s="75"/>
      <c r="H115" s="75"/>
      <c r="I115" s="63"/>
      <c r="J115" s="116"/>
      <c r="L115" s="6"/>
      <c r="M115" s="6"/>
      <c r="N115" s="6"/>
    </row>
    <row r="116" spans="2:14" ht="14.25">
      <c r="B116" s="108"/>
      <c r="C116" s="75"/>
      <c r="D116" s="94"/>
      <c r="E116" s="94"/>
      <c r="F116" s="75" t="s">
        <v>63</v>
      </c>
      <c r="G116" s="75"/>
      <c r="H116" s="68">
        <v>0</v>
      </c>
      <c r="I116" s="63"/>
      <c r="J116" s="116"/>
      <c r="L116" s="6"/>
      <c r="M116" s="6"/>
      <c r="N116" s="6"/>
    </row>
    <row r="117" spans="2:14" ht="14.25">
      <c r="B117" s="108"/>
      <c r="C117" s="75"/>
      <c r="D117" s="94"/>
      <c r="E117" s="74"/>
      <c r="F117" s="75" t="s">
        <v>64</v>
      </c>
      <c r="G117" s="117"/>
      <c r="H117" s="73">
        <v>4030092.84</v>
      </c>
      <c r="I117" s="63"/>
      <c r="J117" s="116"/>
      <c r="L117" s="6"/>
      <c r="M117" s="6"/>
      <c r="N117" s="6"/>
    </row>
    <row r="118" spans="2:14" ht="14.25" customHeight="1" thickBot="1">
      <c r="B118" s="108"/>
      <c r="C118" s="75"/>
      <c r="D118" s="75"/>
      <c r="E118" s="75"/>
      <c r="F118" s="75"/>
      <c r="G118" s="98" t="s">
        <v>120</v>
      </c>
      <c r="H118" s="118">
        <f>SUM(H116:H117)</f>
        <v>4030092.84</v>
      </c>
      <c r="I118" s="63"/>
      <c r="J118" s="116"/>
      <c r="L118" s="6"/>
      <c r="M118" s="6"/>
      <c r="N118" s="6"/>
    </row>
    <row r="119" spans="2:14" ht="15.75" customHeight="1" thickTop="1">
      <c r="B119" s="108"/>
      <c r="C119" s="75"/>
      <c r="D119" s="75"/>
      <c r="E119" s="75"/>
      <c r="F119" s="75"/>
      <c r="G119" s="98"/>
      <c r="H119" s="119"/>
      <c r="I119" s="63"/>
      <c r="J119" s="116"/>
      <c r="L119" s="6"/>
      <c r="M119" s="6"/>
      <c r="N119" s="6"/>
    </row>
    <row r="120" spans="2:14" ht="15.75" customHeight="1">
      <c r="B120" s="108"/>
      <c r="C120" s="75"/>
      <c r="D120" s="82" t="s">
        <v>137</v>
      </c>
      <c r="E120" s="82"/>
      <c r="F120" s="75"/>
      <c r="G120" s="98"/>
      <c r="H120" s="119"/>
      <c r="I120" s="63"/>
      <c r="J120" s="116"/>
      <c r="L120" s="20"/>
      <c r="M120" s="6"/>
      <c r="N120" s="6"/>
    </row>
    <row r="121" spans="1:14" ht="14.25">
      <c r="A121" s="43"/>
      <c r="B121" s="108"/>
      <c r="C121" s="75"/>
      <c r="D121" s="75"/>
      <c r="E121" s="75"/>
      <c r="F121" s="75"/>
      <c r="G121" s="98"/>
      <c r="H121" s="119"/>
      <c r="I121" s="63"/>
      <c r="J121" s="116"/>
      <c r="L121" s="11"/>
      <c r="M121" s="6"/>
      <c r="N121" s="6"/>
    </row>
    <row r="122" spans="2:14" ht="14.25">
      <c r="B122" s="108"/>
      <c r="C122" s="81" t="s">
        <v>119</v>
      </c>
      <c r="D122" s="120" t="s">
        <v>657</v>
      </c>
      <c r="E122" s="120"/>
      <c r="F122" s="94"/>
      <c r="G122" s="98"/>
      <c r="H122" s="119"/>
      <c r="I122" s="63"/>
      <c r="J122" s="116"/>
      <c r="L122" s="11"/>
      <c r="M122" s="6"/>
      <c r="N122" s="6"/>
    </row>
    <row r="123" spans="2:14" ht="14.25">
      <c r="B123" s="108"/>
      <c r="C123" s="75"/>
      <c r="D123" s="94"/>
      <c r="E123" s="94"/>
      <c r="F123" s="94"/>
      <c r="G123" s="98"/>
      <c r="H123" s="119"/>
      <c r="I123" s="63"/>
      <c r="J123" s="116"/>
      <c r="L123" s="11"/>
      <c r="M123" s="6"/>
      <c r="N123" s="6"/>
    </row>
    <row r="124" spans="2:14" ht="15" customHeight="1">
      <c r="B124" s="108"/>
      <c r="C124" s="75"/>
      <c r="D124" s="94"/>
      <c r="E124" s="94"/>
      <c r="F124" s="94"/>
      <c r="G124" s="98"/>
      <c r="H124" s="119"/>
      <c r="I124" s="63"/>
      <c r="J124" s="116"/>
      <c r="L124" s="11"/>
      <c r="M124" s="6"/>
      <c r="N124" s="6"/>
    </row>
    <row r="125" spans="2:14" ht="14.25" customHeight="1">
      <c r="B125" s="108"/>
      <c r="C125" s="75"/>
      <c r="D125" s="75" t="s">
        <v>142</v>
      </c>
      <c r="E125" s="75"/>
      <c r="F125" s="75"/>
      <c r="G125" s="98"/>
      <c r="H125" s="113">
        <v>1679098126.32</v>
      </c>
      <c r="I125" s="63"/>
      <c r="J125" s="116"/>
      <c r="L125" s="11"/>
      <c r="M125" s="6"/>
      <c r="N125" s="6"/>
    </row>
    <row r="126" spans="2:14" ht="13.5" hidden="1">
      <c r="B126" s="108"/>
      <c r="C126" s="75"/>
      <c r="D126" s="75" t="s">
        <v>161</v>
      </c>
      <c r="E126" s="75"/>
      <c r="F126" s="75"/>
      <c r="G126" s="98"/>
      <c r="H126" s="113"/>
      <c r="I126" s="63"/>
      <c r="J126" s="116"/>
      <c r="L126" s="11"/>
      <c r="M126" s="6"/>
      <c r="N126" s="6"/>
    </row>
    <row r="127" spans="2:14" ht="14.25" customHeight="1" hidden="1">
      <c r="B127" s="108"/>
      <c r="C127" s="75"/>
      <c r="D127" s="75" t="s">
        <v>138</v>
      </c>
      <c r="E127" s="75"/>
      <c r="F127" s="75"/>
      <c r="G127" s="121"/>
      <c r="H127" s="113"/>
      <c r="I127" s="63"/>
      <c r="J127" s="116"/>
      <c r="L127" s="11"/>
      <c r="M127" s="6"/>
      <c r="N127" s="6"/>
    </row>
    <row r="128" spans="2:14" ht="14.25" customHeight="1" hidden="1">
      <c r="B128" s="108"/>
      <c r="C128" s="75"/>
      <c r="D128" s="75" t="s">
        <v>155</v>
      </c>
      <c r="E128" s="75"/>
      <c r="F128" s="75"/>
      <c r="G128" s="121"/>
      <c r="H128" s="122"/>
      <c r="I128" s="63"/>
      <c r="J128" s="116"/>
      <c r="L128" s="11"/>
      <c r="M128" s="6"/>
      <c r="N128" s="6"/>
    </row>
    <row r="129" spans="2:14" ht="15" thickBot="1">
      <c r="B129" s="108"/>
      <c r="C129" s="75"/>
      <c r="D129" s="94"/>
      <c r="E129" s="75"/>
      <c r="F129" s="94" t="s">
        <v>139</v>
      </c>
      <c r="G129" s="98"/>
      <c r="H129" s="123">
        <f>SUM(H125:H128)</f>
        <v>1679098126.32</v>
      </c>
      <c r="I129" s="63"/>
      <c r="J129" s="116"/>
      <c r="L129" s="11"/>
      <c r="M129" s="6"/>
      <c r="N129" s="6"/>
    </row>
    <row r="130" spans="2:14" ht="15.75" thickBot="1" thickTop="1">
      <c r="B130" s="161"/>
      <c r="C130" s="124"/>
      <c r="D130" s="125"/>
      <c r="E130" s="125"/>
      <c r="F130" s="125"/>
      <c r="G130" s="126"/>
      <c r="H130" s="118"/>
      <c r="I130" s="127"/>
      <c r="J130" s="128"/>
      <c r="L130" s="11"/>
      <c r="M130" s="6"/>
      <c r="N130" s="6"/>
    </row>
    <row r="131" spans="2:14" ht="15" thickTop="1">
      <c r="B131" s="108"/>
      <c r="C131" s="81" t="s">
        <v>123</v>
      </c>
      <c r="D131" s="82" t="s">
        <v>130</v>
      </c>
      <c r="E131" s="82"/>
      <c r="F131" s="75"/>
      <c r="G131" s="98"/>
      <c r="H131" s="119"/>
      <c r="I131" s="63"/>
      <c r="J131" s="116"/>
      <c r="L131" s="11"/>
      <c r="M131" s="6"/>
      <c r="N131" s="6"/>
    </row>
    <row r="132" spans="2:14" ht="14.25">
      <c r="B132" s="108"/>
      <c r="C132" s="75"/>
      <c r="D132" s="82"/>
      <c r="E132" s="82"/>
      <c r="F132" s="75"/>
      <c r="G132" s="98"/>
      <c r="H132" s="119"/>
      <c r="I132" s="63"/>
      <c r="J132" s="116"/>
      <c r="L132" s="11"/>
      <c r="M132" s="6"/>
      <c r="N132" s="6"/>
    </row>
    <row r="133" spans="2:14" ht="20.25" customHeight="1">
      <c r="B133" s="108"/>
      <c r="D133" s="120" t="s">
        <v>658</v>
      </c>
      <c r="E133" s="120"/>
      <c r="F133" s="94"/>
      <c r="G133" s="98"/>
      <c r="H133" s="119"/>
      <c r="I133" s="63"/>
      <c r="J133" s="116"/>
      <c r="L133" s="11"/>
      <c r="M133" s="159"/>
      <c r="N133" s="6"/>
    </row>
    <row r="134" spans="2:14" ht="13.5">
      <c r="B134" s="108"/>
      <c r="C134" s="81"/>
      <c r="D134" s="94"/>
      <c r="E134" s="94"/>
      <c r="F134" s="94"/>
      <c r="G134" s="98"/>
      <c r="H134" s="119"/>
      <c r="I134" s="63"/>
      <c r="J134" s="116"/>
      <c r="L134" s="11"/>
      <c r="M134" s="158"/>
      <c r="N134" s="6"/>
    </row>
    <row r="135" spans="2:14" ht="13.5">
      <c r="B135" s="108"/>
      <c r="C135" s="75"/>
      <c r="D135" s="94"/>
      <c r="E135" s="94"/>
      <c r="G135" s="98"/>
      <c r="H135" s="119"/>
      <c r="I135" s="71"/>
      <c r="J135" s="116"/>
      <c r="L135" s="11"/>
      <c r="M135" s="9"/>
      <c r="N135" s="6"/>
    </row>
    <row r="136" spans="2:14" ht="13.5">
      <c r="B136" s="108"/>
      <c r="C136" s="75"/>
      <c r="D136" s="102" t="s">
        <v>134</v>
      </c>
      <c r="E136" s="102"/>
      <c r="F136" s="102"/>
      <c r="G136" s="120"/>
      <c r="H136" s="113">
        <v>2641083.37</v>
      </c>
      <c r="I136" s="71"/>
      <c r="J136" s="116"/>
      <c r="M136" s="11">
        <f>SUM(M139:M143)</f>
        <v>29940541.76</v>
      </c>
      <c r="N136" s="6"/>
    </row>
    <row r="137" spans="2:14" ht="13.5">
      <c r="B137" s="108"/>
      <c r="C137" s="75"/>
      <c r="D137" s="102" t="s">
        <v>117</v>
      </c>
      <c r="E137" s="102"/>
      <c r="F137" s="102"/>
      <c r="G137" s="120"/>
      <c r="H137" s="113">
        <f>147127.77+40559.6</f>
        <v>187687.37</v>
      </c>
      <c r="I137" s="71"/>
      <c r="J137" s="116"/>
      <c r="L137" s="13">
        <f>5404188.36-H142-H137</f>
        <v>2419100.99</v>
      </c>
      <c r="M137" s="6">
        <f>+'SITUACION '!F37</f>
        <v>11034.35</v>
      </c>
      <c r="N137" s="6"/>
    </row>
    <row r="138" spans="2:14" ht="13.5" hidden="1">
      <c r="B138" s="108"/>
      <c r="C138" s="75"/>
      <c r="D138" s="102" t="s">
        <v>489</v>
      </c>
      <c r="E138" s="102"/>
      <c r="F138" s="102"/>
      <c r="G138" s="120"/>
      <c r="H138" s="113">
        <v>0</v>
      </c>
      <c r="I138" s="71"/>
      <c r="J138" s="116"/>
      <c r="M138" s="6">
        <f>SUM(M136:M137)</f>
        <v>29951576.110000003</v>
      </c>
      <c r="N138" s="6"/>
    </row>
    <row r="139" spans="2:14" ht="13.5">
      <c r="B139" s="108"/>
      <c r="C139" s="75"/>
      <c r="D139" s="102" t="s">
        <v>115</v>
      </c>
      <c r="E139" s="102"/>
      <c r="F139" s="102"/>
      <c r="G139" s="120"/>
      <c r="H139" s="113">
        <v>2419100.99</v>
      </c>
      <c r="I139" s="74"/>
      <c r="J139" s="116"/>
      <c r="M139" s="13">
        <f>8065398.98-1613079.79</f>
        <v>6452319.19</v>
      </c>
      <c r="N139" s="6"/>
    </row>
    <row r="140" spans="2:14" ht="13.5" hidden="1">
      <c r="B140" s="108"/>
      <c r="C140" s="75"/>
      <c r="D140" s="102" t="s">
        <v>89</v>
      </c>
      <c r="E140" s="102"/>
      <c r="F140" s="102"/>
      <c r="G140" s="120"/>
      <c r="H140" s="113">
        <v>0</v>
      </c>
      <c r="I140" s="74"/>
      <c r="J140" s="116"/>
      <c r="M140" s="6"/>
      <c r="N140" s="6"/>
    </row>
    <row r="141" spans="2:14" ht="13.5">
      <c r="B141" s="108"/>
      <c r="C141" s="75"/>
      <c r="D141" s="129" t="s">
        <v>156</v>
      </c>
      <c r="E141" s="129"/>
      <c r="F141" s="102"/>
      <c r="G141" s="120"/>
      <c r="H141" s="113">
        <v>14210258</v>
      </c>
      <c r="I141" s="74"/>
      <c r="J141" s="116"/>
      <c r="N141" s="6"/>
    </row>
    <row r="142" spans="2:14" ht="13.5">
      <c r="B142" s="108"/>
      <c r="C142" s="75"/>
      <c r="D142" s="129" t="s">
        <v>128</v>
      </c>
      <c r="E142" s="129"/>
      <c r="F142" s="102"/>
      <c r="G142" s="120"/>
      <c r="H142" s="113">
        <v>2797400</v>
      </c>
      <c r="I142" s="74"/>
      <c r="J142" s="116"/>
      <c r="M142" s="6">
        <f>+H143-H142-H138</f>
        <v>19458129.73</v>
      </c>
      <c r="N142" s="6"/>
    </row>
    <row r="143" spans="2:14" ht="14.25" thickBot="1">
      <c r="B143" s="108"/>
      <c r="C143" s="75"/>
      <c r="D143" s="130"/>
      <c r="E143" s="130"/>
      <c r="F143" s="102"/>
      <c r="G143" s="98" t="s">
        <v>131</v>
      </c>
      <c r="H143" s="123">
        <f>SUM(H136:H142)</f>
        <v>22255529.73</v>
      </c>
      <c r="I143" s="74"/>
      <c r="J143" s="116"/>
      <c r="M143" s="6">
        <f>+H118</f>
        <v>4030092.84</v>
      </c>
      <c r="N143" s="6"/>
    </row>
    <row r="144" spans="2:14" ht="14.25" thickTop="1">
      <c r="B144" s="108"/>
      <c r="C144" s="75"/>
      <c r="D144" s="130"/>
      <c r="E144" s="130"/>
      <c r="F144" s="102"/>
      <c r="G144" s="75"/>
      <c r="H144" s="75"/>
      <c r="I144" s="74"/>
      <c r="J144" s="116"/>
      <c r="L144" s="6"/>
      <c r="M144" s="6"/>
      <c r="N144" s="6"/>
    </row>
    <row r="145" spans="2:14" ht="13.5" hidden="1">
      <c r="B145" s="108"/>
      <c r="C145" s="81" t="s">
        <v>132</v>
      </c>
      <c r="D145" s="82" t="s">
        <v>236</v>
      </c>
      <c r="E145" s="82"/>
      <c r="F145" s="83"/>
      <c r="G145" s="62"/>
      <c r="H145" s="131"/>
      <c r="I145" s="74"/>
      <c r="J145" s="116"/>
      <c r="L145" s="6"/>
      <c r="M145" s="6"/>
      <c r="N145" s="6"/>
    </row>
    <row r="146" spans="2:14" ht="13.5" hidden="1">
      <c r="B146" s="108"/>
      <c r="C146" s="75"/>
      <c r="D146" s="62"/>
      <c r="E146" s="62"/>
      <c r="F146" s="62"/>
      <c r="G146" s="62"/>
      <c r="H146" s="131"/>
      <c r="I146" s="63"/>
      <c r="J146" s="116"/>
      <c r="L146" s="6"/>
      <c r="M146" s="6"/>
      <c r="N146" s="6"/>
    </row>
    <row r="147" spans="2:13" ht="14.25" hidden="1" thickBot="1">
      <c r="B147" s="108"/>
      <c r="C147" s="62"/>
      <c r="D147" s="62"/>
      <c r="E147" s="62"/>
      <c r="F147" s="62"/>
      <c r="G147" s="62"/>
      <c r="H147" s="131"/>
      <c r="I147" s="132" t="e">
        <f>+#REF!</f>
        <v>#REF!</v>
      </c>
      <c r="J147" s="109"/>
      <c r="L147" s="6"/>
      <c r="M147" s="6"/>
    </row>
    <row r="148" spans="2:13" ht="13.5" hidden="1">
      <c r="B148" s="108"/>
      <c r="C148" s="62" t="s">
        <v>197</v>
      </c>
      <c r="D148" s="62"/>
      <c r="E148" s="62"/>
      <c r="F148" s="62"/>
      <c r="G148" s="62"/>
      <c r="H148" s="75"/>
      <c r="I148" s="62"/>
      <c r="J148" s="116"/>
      <c r="L148" s="6"/>
      <c r="M148" s="6"/>
    </row>
    <row r="149" spans="2:13" ht="13.5" hidden="1">
      <c r="B149" s="108"/>
      <c r="C149" s="62"/>
      <c r="D149" s="62"/>
      <c r="E149" s="62"/>
      <c r="F149" s="62"/>
      <c r="G149" s="62"/>
      <c r="H149" s="75"/>
      <c r="I149" s="62"/>
      <c r="J149" s="116"/>
      <c r="L149" s="6"/>
      <c r="M149" s="6"/>
    </row>
    <row r="150" spans="2:13" ht="13.5" hidden="1">
      <c r="B150" s="108"/>
      <c r="C150" s="62" t="s">
        <v>70</v>
      </c>
      <c r="D150" s="62"/>
      <c r="E150" s="62"/>
      <c r="F150" s="62"/>
      <c r="G150" s="62"/>
      <c r="H150" s="75"/>
      <c r="I150" s="63"/>
      <c r="J150" s="116"/>
      <c r="L150" s="6"/>
      <c r="M150" s="6"/>
    </row>
    <row r="151" spans="2:13" ht="13.5" hidden="1">
      <c r="B151" s="108"/>
      <c r="C151" s="62" t="s">
        <v>203</v>
      </c>
      <c r="D151" s="62"/>
      <c r="E151" s="62"/>
      <c r="F151" s="62"/>
      <c r="G151" s="62"/>
      <c r="H151" s="75"/>
      <c r="I151" s="63"/>
      <c r="J151" s="116"/>
      <c r="L151" s="6"/>
      <c r="M151" s="6"/>
    </row>
    <row r="152" spans="2:10" ht="13.5" hidden="1">
      <c r="B152" s="108"/>
      <c r="C152" s="62" t="s">
        <v>158</v>
      </c>
      <c r="D152" s="62"/>
      <c r="E152" s="62"/>
      <c r="F152" s="62"/>
      <c r="G152" s="62"/>
      <c r="H152" s="75"/>
      <c r="I152" s="63"/>
      <c r="J152" s="116"/>
    </row>
    <row r="153" spans="2:10" ht="13.5" hidden="1">
      <c r="B153" s="108"/>
      <c r="C153" s="62" t="s">
        <v>225</v>
      </c>
      <c r="D153" s="62"/>
      <c r="E153" s="62"/>
      <c r="F153" s="62"/>
      <c r="G153" s="62"/>
      <c r="H153" s="75"/>
      <c r="I153" s="63" t="s">
        <v>71</v>
      </c>
      <c r="J153" s="116"/>
    </row>
    <row r="154" spans="2:10" ht="13.5" hidden="1">
      <c r="B154" s="108"/>
      <c r="C154" s="62" t="s">
        <v>226</v>
      </c>
      <c r="D154" s="62"/>
      <c r="E154" s="62"/>
      <c r="F154" s="62"/>
      <c r="G154" s="62"/>
      <c r="H154" s="75"/>
      <c r="I154" s="63"/>
      <c r="J154" s="116"/>
    </row>
    <row r="155" spans="2:10" ht="13.5" hidden="1">
      <c r="B155" s="108"/>
      <c r="C155" s="67" t="s">
        <v>107</v>
      </c>
      <c r="D155" s="62"/>
      <c r="E155" s="62"/>
      <c r="F155" s="62"/>
      <c r="G155" s="62"/>
      <c r="H155" s="75"/>
      <c r="I155" s="64">
        <v>0</v>
      </c>
      <c r="J155" s="116"/>
    </row>
    <row r="156" spans="2:10" ht="13.5" hidden="1">
      <c r="B156" s="108"/>
      <c r="C156" s="62" t="s">
        <v>108</v>
      </c>
      <c r="D156" s="62"/>
      <c r="E156" s="62"/>
      <c r="F156" s="62"/>
      <c r="G156" s="62"/>
      <c r="H156" s="75"/>
      <c r="I156" s="69"/>
      <c r="J156" s="116"/>
    </row>
    <row r="157" spans="2:10" ht="13.5">
      <c r="B157" s="108"/>
      <c r="C157" s="62"/>
      <c r="D157" s="62"/>
      <c r="E157" s="62"/>
      <c r="F157" s="62"/>
      <c r="G157" s="62"/>
      <c r="H157" s="75"/>
      <c r="I157" s="69"/>
      <c r="J157" s="116"/>
    </row>
    <row r="158" spans="2:12" ht="13.5">
      <c r="B158" s="108"/>
      <c r="C158" s="182"/>
      <c r="D158" s="67"/>
      <c r="E158" s="67"/>
      <c r="F158" s="62"/>
      <c r="G158" s="62"/>
      <c r="I158" s="119"/>
      <c r="J158" s="116"/>
      <c r="L158" s="13">
        <v>2488123.22</v>
      </c>
    </row>
    <row r="159" spans="2:10" ht="21.75" customHeight="1" thickBot="1">
      <c r="B159" s="161"/>
      <c r="C159" s="163"/>
      <c r="D159" s="163"/>
      <c r="E159" s="163"/>
      <c r="F159" s="162"/>
      <c r="G159" s="162"/>
      <c r="H159" s="124"/>
      <c r="I159" s="118"/>
      <c r="J159" s="128"/>
    </row>
    <row r="160" ht="14.25" thickTop="1">
      <c r="C160" s="62"/>
    </row>
    <row r="161" ht="13.5">
      <c r="H161" s="23"/>
    </row>
    <row r="162" ht="13.5">
      <c r="H162" s="23"/>
    </row>
    <row r="163" spans="4:8" ht="13.5">
      <c r="D163" s="41"/>
      <c r="E163" s="44"/>
      <c r="F163" s="7"/>
      <c r="G163" s="42"/>
      <c r="H163" s="31"/>
    </row>
    <row r="164" spans="4:13" ht="13.5">
      <c r="D164" s="41"/>
      <c r="E164" s="44"/>
      <c r="F164" s="7"/>
      <c r="G164" s="42"/>
      <c r="H164" s="31"/>
      <c r="M164" s="74"/>
    </row>
    <row r="165" spans="8:13" ht="13.5">
      <c r="H165" s="46"/>
      <c r="M165" s="74"/>
    </row>
    <row r="166" spans="8:13" ht="13.5">
      <c r="H166" s="46"/>
      <c r="M166" s="74"/>
    </row>
    <row r="167" spans="8:13" ht="15">
      <c r="H167" s="46"/>
      <c r="M167" s="155"/>
    </row>
    <row r="168" spans="8:13" ht="15">
      <c r="H168" s="46"/>
      <c r="M168" s="155"/>
    </row>
    <row r="169" spans="8:13" ht="15">
      <c r="H169" s="46"/>
      <c r="M169" s="155"/>
    </row>
    <row r="170" spans="8:13" ht="15">
      <c r="H170" s="46"/>
      <c r="M170" s="155"/>
    </row>
    <row r="171" spans="8:13" ht="15">
      <c r="H171" s="46"/>
      <c r="M171" s="155"/>
    </row>
    <row r="172" spans="8:13" ht="15">
      <c r="H172" s="46"/>
      <c r="M172" s="155"/>
    </row>
    <row r="173" spans="8:13" ht="13.5">
      <c r="H173" s="46"/>
      <c r="M173" s="74"/>
    </row>
    <row r="174" spans="8:13" ht="13.5">
      <c r="H174" s="46"/>
      <c r="M174" s="74"/>
    </row>
    <row r="175" spans="8:13" ht="13.5">
      <c r="H175" s="46"/>
      <c r="M175" s="74"/>
    </row>
    <row r="176" spans="8:13" ht="13.5">
      <c r="H176" s="46"/>
      <c r="M176" s="74"/>
    </row>
    <row r="177" ht="13.5">
      <c r="H177" s="47"/>
    </row>
  </sheetData>
  <sheetProtection/>
  <mergeCells count="6">
    <mergeCell ref="G63:G64"/>
    <mergeCell ref="D63:D64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80" min="1" max="9" man="1"/>
  </rowBreaks>
  <ignoredErrors>
    <ignoredError sqref="H76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K1843"/>
  <sheetViews>
    <sheetView zoomScalePageLayoutView="0" workbookViewId="0" topLeftCell="A25">
      <selection activeCell="D14" sqref="D14"/>
    </sheetView>
  </sheetViews>
  <sheetFormatPr defaultColWidth="11.421875" defaultRowHeight="12.75"/>
  <cols>
    <col min="1" max="1" width="4.57421875" style="15" customWidth="1"/>
    <col min="2" max="2" width="3.7109375" style="15" customWidth="1"/>
    <col min="3" max="3" width="58.28125" style="15" customWidth="1"/>
    <col min="4" max="4" width="17.140625" style="15" customWidth="1"/>
    <col min="5" max="5" width="3.57421875" style="15" customWidth="1"/>
    <col min="6" max="6" width="17.57421875" style="15" customWidth="1"/>
    <col min="7" max="7" width="4.00390625" style="15" customWidth="1"/>
    <col min="8" max="8" width="4.8515625" style="16" customWidth="1"/>
    <col min="9" max="9" width="27.00390625" style="15" bestFit="1" customWidth="1"/>
    <col min="10" max="10" width="20.28125" style="16" bestFit="1" customWidth="1"/>
    <col min="11" max="11" width="29.7109375" style="15" customWidth="1"/>
    <col min="12" max="17" width="11.421875" style="15" customWidth="1"/>
    <col min="18" max="18" width="13.8515625" style="16" bestFit="1" customWidth="1"/>
    <col min="19" max="19" width="12.421875" style="16" bestFit="1" customWidth="1"/>
    <col min="20" max="20" width="13.8515625" style="15" bestFit="1" customWidth="1"/>
    <col min="21" max="21" width="13.8515625" style="16" bestFit="1" customWidth="1"/>
    <col min="22" max="16384" width="11.421875" style="15" customWidth="1"/>
  </cols>
  <sheetData>
    <row r="4" ht="14.25" thickBot="1"/>
    <row r="5" spans="2:7" ht="14.25" thickTop="1">
      <c r="B5" s="303"/>
      <c r="C5" s="304"/>
      <c r="D5" s="304"/>
      <c r="E5" s="304"/>
      <c r="F5" s="304"/>
      <c r="G5" s="305"/>
    </row>
    <row r="6" spans="2:7" ht="13.5">
      <c r="B6" s="306"/>
      <c r="C6" s="19"/>
      <c r="D6" s="19"/>
      <c r="E6" s="19"/>
      <c r="F6" s="19"/>
      <c r="G6" s="307"/>
    </row>
    <row r="7" spans="2:7" ht="13.5">
      <c r="B7" s="306"/>
      <c r="C7" s="19"/>
      <c r="D7" s="19"/>
      <c r="E7" s="19"/>
      <c r="F7" s="19"/>
      <c r="G7" s="307"/>
    </row>
    <row r="8" spans="2:7" ht="13.5">
      <c r="B8" s="306"/>
      <c r="C8" s="4"/>
      <c r="D8" s="4"/>
      <c r="E8" s="4"/>
      <c r="F8" s="4"/>
      <c r="G8" s="307"/>
    </row>
    <row r="9" spans="2:7" ht="18" customHeight="1">
      <c r="B9" s="380" t="s">
        <v>224</v>
      </c>
      <c r="C9" s="381"/>
      <c r="D9" s="381"/>
      <c r="E9" s="381"/>
      <c r="F9" s="381"/>
      <c r="G9" s="382"/>
    </row>
    <row r="10" spans="2:7" ht="18" customHeight="1">
      <c r="B10" s="380" t="s">
        <v>653</v>
      </c>
      <c r="C10" s="381"/>
      <c r="D10" s="381"/>
      <c r="E10" s="381"/>
      <c r="F10" s="381"/>
      <c r="G10" s="382"/>
    </row>
    <row r="11" spans="2:7" ht="18" customHeight="1">
      <c r="B11" s="380" t="s">
        <v>181</v>
      </c>
      <c r="C11" s="381"/>
      <c r="D11" s="381"/>
      <c r="E11" s="381"/>
      <c r="F11" s="381"/>
      <c r="G11" s="382"/>
    </row>
    <row r="12" spans="2:9" ht="14.25" thickBot="1">
      <c r="B12" s="317"/>
      <c r="C12" s="21"/>
      <c r="D12" s="21"/>
      <c r="E12" s="21"/>
      <c r="F12" s="21"/>
      <c r="G12" s="318"/>
      <c r="I12" s="22"/>
    </row>
    <row r="13" spans="2:7" ht="13.5">
      <c r="B13" s="319"/>
      <c r="C13" s="62"/>
      <c r="D13" s="62"/>
      <c r="E13" s="62"/>
      <c r="F13" s="62"/>
      <c r="G13" s="109"/>
    </row>
    <row r="14" spans="2:7" ht="13.5">
      <c r="B14" s="319"/>
      <c r="C14" s="62"/>
      <c r="D14" s="365" t="s">
        <v>654</v>
      </c>
      <c r="E14" s="61"/>
      <c r="F14" s="365" t="s">
        <v>67</v>
      </c>
      <c r="G14" s="109"/>
    </row>
    <row r="15" spans="2:7" ht="13.5">
      <c r="B15" s="319"/>
      <c r="C15" s="62"/>
      <c r="D15" s="62"/>
      <c r="E15" s="62"/>
      <c r="F15" s="62"/>
      <c r="G15" s="109"/>
    </row>
    <row r="16" spans="2:9" ht="13.5">
      <c r="B16" s="319"/>
      <c r="C16" s="60" t="s">
        <v>215</v>
      </c>
      <c r="D16" s="75"/>
      <c r="E16" s="75"/>
      <c r="F16" s="75"/>
      <c r="G16" s="109"/>
      <c r="I16" s="58"/>
    </row>
    <row r="17" spans="2:11" ht="12.75" customHeight="1" hidden="1">
      <c r="B17" s="319"/>
      <c r="C17" s="62" t="s">
        <v>58</v>
      </c>
      <c r="D17" s="113">
        <v>0</v>
      </c>
      <c r="E17" s="113"/>
      <c r="F17" s="113">
        <f>+D17</f>
        <v>0</v>
      </c>
      <c r="G17" s="109"/>
      <c r="I17" s="25"/>
      <c r="K17" s="26"/>
    </row>
    <row r="18" spans="2:11" ht="13.5" hidden="1">
      <c r="B18" s="319"/>
      <c r="C18" s="62" t="s">
        <v>174</v>
      </c>
      <c r="D18" s="113"/>
      <c r="E18" s="113"/>
      <c r="F18" s="113">
        <f>+D18</f>
        <v>0</v>
      </c>
      <c r="G18" s="109"/>
      <c r="I18" s="25"/>
      <c r="K18" s="26"/>
    </row>
    <row r="19" spans="2:11" ht="13.5">
      <c r="B19" s="319"/>
      <c r="C19" s="62"/>
      <c r="D19" s="113"/>
      <c r="E19" s="113"/>
      <c r="F19" s="113"/>
      <c r="G19" s="109"/>
      <c r="I19" s="25"/>
      <c r="K19" s="26"/>
    </row>
    <row r="20" spans="2:11" ht="13.5">
      <c r="B20" s="319"/>
      <c r="C20" s="268" t="s">
        <v>133</v>
      </c>
      <c r="D20" s="296">
        <v>14320111.04</v>
      </c>
      <c r="E20" s="300"/>
      <c r="F20" s="296">
        <f>13924575.42+D20</f>
        <v>28244686.46</v>
      </c>
      <c r="G20" s="109"/>
      <c r="I20" s="25"/>
      <c r="K20" s="16"/>
    </row>
    <row r="21" spans="2:11" ht="13.5">
      <c r="B21" s="319"/>
      <c r="C21" s="268" t="s">
        <v>143</v>
      </c>
      <c r="D21" s="296">
        <v>23756535.81</v>
      </c>
      <c r="E21" s="300"/>
      <c r="F21" s="296">
        <v>46875340.93</v>
      </c>
      <c r="G21" s="109"/>
      <c r="I21" s="16"/>
      <c r="K21" s="16"/>
    </row>
    <row r="22" spans="2:11" ht="13.5">
      <c r="B22" s="319"/>
      <c r="C22" s="268" t="s">
        <v>150</v>
      </c>
      <c r="D22" s="296">
        <v>136476.76</v>
      </c>
      <c r="E22" s="320"/>
      <c r="F22" s="296">
        <f>172804.97+D22</f>
        <v>309281.73</v>
      </c>
      <c r="G22" s="109"/>
      <c r="I22" s="23"/>
      <c r="K22" s="16"/>
    </row>
    <row r="23" spans="2:11" ht="13.5">
      <c r="B23" s="319"/>
      <c r="C23" s="268" t="s">
        <v>152</v>
      </c>
      <c r="D23" s="296">
        <v>424025</v>
      </c>
      <c r="E23" s="288"/>
      <c r="F23" s="296">
        <f>403853.33+D23</f>
        <v>827878.3300000001</v>
      </c>
      <c r="G23" s="109"/>
      <c r="I23" s="25"/>
      <c r="K23" s="16"/>
    </row>
    <row r="24" spans="2:11" ht="13.5">
      <c r="B24" s="319"/>
      <c r="C24" s="268" t="s">
        <v>87</v>
      </c>
      <c r="D24" s="297">
        <f>2500+115900+46023.04</f>
        <v>164423.04</v>
      </c>
      <c r="E24" s="296"/>
      <c r="F24" s="297">
        <f>122643.04+D24</f>
        <v>287066.08</v>
      </c>
      <c r="G24" s="109"/>
      <c r="I24" s="27">
        <v>1129531</v>
      </c>
      <c r="K24" s="16"/>
    </row>
    <row r="25" spans="2:11" ht="13.5">
      <c r="B25" s="319"/>
      <c r="C25" s="72" t="s">
        <v>182</v>
      </c>
      <c r="D25" s="70">
        <f>SUM(D20:D24)</f>
        <v>38801571.64999999</v>
      </c>
      <c r="E25" s="113"/>
      <c r="F25" s="70">
        <f>SUM(F17:F24)</f>
        <v>76544253.53</v>
      </c>
      <c r="G25" s="109"/>
      <c r="I25" s="16"/>
      <c r="K25" s="16"/>
    </row>
    <row r="26" spans="2:11" ht="13.5">
      <c r="B26" s="319"/>
      <c r="D26" s="368"/>
      <c r="E26" s="368"/>
      <c r="G26" s="109"/>
      <c r="I26" s="27"/>
      <c r="K26" s="16"/>
    </row>
    <row r="27" spans="2:11" ht="13.5">
      <c r="B27" s="319"/>
      <c r="C27" s="60" t="s">
        <v>216</v>
      </c>
      <c r="D27" s="321"/>
      <c r="E27" s="59"/>
      <c r="F27" s="321"/>
      <c r="G27" s="109"/>
      <c r="I27" s="27"/>
      <c r="K27" s="26"/>
    </row>
    <row r="28" spans="2:9" ht="13.5">
      <c r="B28" s="319"/>
      <c r="C28" s="60"/>
      <c r="D28" s="113"/>
      <c r="E28" s="113"/>
      <c r="F28" s="113"/>
      <c r="G28" s="109"/>
      <c r="I28" s="16"/>
    </row>
    <row r="29" spans="2:11" ht="13.5">
      <c r="B29" s="319"/>
      <c r="C29" s="298" t="s">
        <v>74</v>
      </c>
      <c r="D29" s="296">
        <v>25467353.16</v>
      </c>
      <c r="E29" s="300"/>
      <c r="F29" s="296">
        <f>23692179.26+D29</f>
        <v>49159532.42</v>
      </c>
      <c r="G29" s="109"/>
      <c r="I29" s="16">
        <v>23349036.98</v>
      </c>
      <c r="K29" s="26"/>
    </row>
    <row r="30" spans="2:11" ht="13.5">
      <c r="B30" s="319"/>
      <c r="C30" s="299" t="s">
        <v>75</v>
      </c>
      <c r="D30" s="296">
        <v>3407856.87</v>
      </c>
      <c r="E30" s="300"/>
      <c r="F30" s="296">
        <f>4543827.17+D30</f>
        <v>7951684.04</v>
      </c>
      <c r="G30" s="109"/>
      <c r="I30" s="16"/>
      <c r="K30" s="26"/>
    </row>
    <row r="31" spans="2:11" ht="13.5">
      <c r="B31" s="319"/>
      <c r="C31" s="299" t="s">
        <v>76</v>
      </c>
      <c r="D31" s="296">
        <v>1493178.21</v>
      </c>
      <c r="E31" s="374"/>
      <c r="F31" s="296">
        <f>1396623.76+D31</f>
        <v>2889801.9699999997</v>
      </c>
      <c r="G31" s="109"/>
      <c r="I31" s="16"/>
      <c r="K31" s="26"/>
    </row>
    <row r="32" spans="2:11" ht="13.5">
      <c r="B32" s="319"/>
      <c r="C32" s="299" t="s">
        <v>93</v>
      </c>
      <c r="D32" s="296">
        <f>1336747.32+73872.52</f>
        <v>1410619.84</v>
      </c>
      <c r="E32" s="300"/>
      <c r="F32" s="296">
        <f>1397097.26+D32</f>
        <v>2807717.1</v>
      </c>
      <c r="G32" s="109"/>
      <c r="I32" s="16"/>
      <c r="K32" s="26"/>
    </row>
    <row r="33" spans="2:11" ht="13.5">
      <c r="B33" s="319"/>
      <c r="C33" s="299" t="s">
        <v>77</v>
      </c>
      <c r="D33" s="297">
        <v>493938.1</v>
      </c>
      <c r="E33" s="300"/>
      <c r="F33" s="297">
        <f>341152.81+D33</f>
        <v>835090.9099999999</v>
      </c>
      <c r="G33" s="109"/>
      <c r="I33" s="16">
        <f>+I29-F30</f>
        <v>15397352.940000001</v>
      </c>
      <c r="K33" s="26"/>
    </row>
    <row r="34" spans="2:11" ht="13.5">
      <c r="B34" s="319"/>
      <c r="C34" s="66" t="s">
        <v>79</v>
      </c>
      <c r="D34" s="70">
        <f>SUM(D29:D33)</f>
        <v>32272946.180000003</v>
      </c>
      <c r="E34" s="119"/>
      <c r="F34" s="70">
        <f>SUM(F29:F33)</f>
        <v>63643826.44</v>
      </c>
      <c r="G34" s="109"/>
      <c r="I34" s="16"/>
      <c r="K34" s="26"/>
    </row>
    <row r="35" spans="2:11" ht="13.5">
      <c r="B35" s="319"/>
      <c r="C35" s="66"/>
      <c r="D35" s="119"/>
      <c r="E35" s="119"/>
      <c r="F35" s="119"/>
      <c r="G35" s="109"/>
      <c r="K35" s="26"/>
    </row>
    <row r="36" spans="2:11" ht="13.5" hidden="1">
      <c r="B36" s="319"/>
      <c r="C36" s="60" t="s">
        <v>78</v>
      </c>
      <c r="D36" s="113"/>
      <c r="E36" s="59"/>
      <c r="F36" s="113"/>
      <c r="G36" s="109"/>
      <c r="I36" s="16"/>
      <c r="K36" s="26"/>
    </row>
    <row r="37" spans="2:9" ht="13.5" hidden="1">
      <c r="B37" s="319"/>
      <c r="C37" s="102" t="s">
        <v>183</v>
      </c>
      <c r="D37" s="133">
        <v>0</v>
      </c>
      <c r="E37" s="59"/>
      <c r="F37" s="122">
        <v>0</v>
      </c>
      <c r="G37" s="109"/>
      <c r="I37" s="16"/>
    </row>
    <row r="38" spans="2:9" ht="13.5" hidden="1">
      <c r="B38" s="319"/>
      <c r="C38" s="66" t="s">
        <v>80</v>
      </c>
      <c r="D38" s="95">
        <f>+D37</f>
        <v>0</v>
      </c>
      <c r="E38" s="119"/>
      <c r="F38" s="119">
        <f>SUM(F37)</f>
        <v>0</v>
      </c>
      <c r="G38" s="109"/>
      <c r="I38" s="16"/>
    </row>
    <row r="39" spans="2:9" ht="13.5">
      <c r="B39" s="319"/>
      <c r="C39" s="66"/>
      <c r="D39" s="119"/>
      <c r="E39" s="119"/>
      <c r="F39" s="119"/>
      <c r="G39" s="109"/>
      <c r="I39" s="16"/>
    </row>
    <row r="40" spans="2:9" ht="13.5">
      <c r="B40" s="319"/>
      <c r="C40" s="72" t="s">
        <v>60</v>
      </c>
      <c r="D40" s="70">
        <f>+D38+D34</f>
        <v>32272946.180000003</v>
      </c>
      <c r="E40" s="113"/>
      <c r="F40" s="70">
        <f>+F38+F34</f>
        <v>63643826.44</v>
      </c>
      <c r="G40" s="109"/>
      <c r="I40" s="16"/>
    </row>
    <row r="41" spans="2:9" ht="13.5">
      <c r="B41" s="319"/>
      <c r="C41" s="62"/>
      <c r="D41" s="113"/>
      <c r="E41" s="113"/>
      <c r="F41" s="122"/>
      <c r="G41" s="109"/>
      <c r="I41" s="16"/>
    </row>
    <row r="42" spans="2:9" ht="14.25" thickBot="1">
      <c r="B42" s="319"/>
      <c r="C42" s="72" t="s">
        <v>153</v>
      </c>
      <c r="D42" s="123">
        <f>+D25-D40</f>
        <v>6528625.469999988</v>
      </c>
      <c r="E42" s="113"/>
      <c r="F42" s="123">
        <f>+F25-F40</f>
        <v>12900427.090000004</v>
      </c>
      <c r="G42" s="109"/>
      <c r="I42" s="16"/>
    </row>
    <row r="43" spans="2:9" ht="14.25" thickTop="1">
      <c r="B43" s="319"/>
      <c r="C43" s="62"/>
      <c r="D43" s="68"/>
      <c r="E43" s="75"/>
      <c r="F43" s="75"/>
      <c r="G43" s="109"/>
      <c r="I43" s="16"/>
    </row>
    <row r="44" spans="2:9" ht="14.25" customHeight="1" hidden="1">
      <c r="B44" s="319"/>
      <c r="C44" s="60"/>
      <c r="D44" s="68"/>
      <c r="E44" s="75"/>
      <c r="F44" s="75"/>
      <c r="G44" s="109"/>
      <c r="I44" s="16"/>
    </row>
    <row r="45" spans="2:9" ht="13.5" hidden="1">
      <c r="B45" s="319"/>
      <c r="C45" s="60"/>
      <c r="D45" s="68"/>
      <c r="E45" s="75"/>
      <c r="F45" s="75"/>
      <c r="G45" s="109"/>
      <c r="I45" s="16"/>
    </row>
    <row r="46" spans="2:9" ht="13.5" hidden="1">
      <c r="B46" s="319"/>
      <c r="C46" s="60"/>
      <c r="D46" s="68"/>
      <c r="E46" s="75"/>
      <c r="F46" s="75"/>
      <c r="G46" s="109"/>
      <c r="I46" s="16"/>
    </row>
    <row r="47" spans="2:9" ht="13.5">
      <c r="B47" s="319"/>
      <c r="C47" s="67"/>
      <c r="D47" s="94"/>
      <c r="E47" s="59"/>
      <c r="F47" s="59"/>
      <c r="G47" s="109"/>
      <c r="I47" s="16"/>
    </row>
    <row r="48" spans="2:9" ht="13.5">
      <c r="B48" s="319"/>
      <c r="C48" s="67"/>
      <c r="D48" s="321"/>
      <c r="E48" s="59"/>
      <c r="F48" s="321"/>
      <c r="G48" s="109"/>
      <c r="I48" s="16"/>
    </row>
    <row r="49" spans="2:9" ht="13.5">
      <c r="B49" s="319"/>
      <c r="C49" s="62"/>
      <c r="D49" s="321"/>
      <c r="E49" s="321"/>
      <c r="F49" s="321"/>
      <c r="G49" s="109"/>
      <c r="I49" s="16"/>
    </row>
    <row r="50" spans="2:9" ht="14.25">
      <c r="B50" s="319"/>
      <c r="C50" s="62"/>
      <c r="D50" s="135"/>
      <c r="E50" s="62"/>
      <c r="F50" s="136"/>
      <c r="G50" s="109"/>
      <c r="I50" s="26"/>
    </row>
    <row r="51" spans="2:9" ht="15" thickBot="1">
      <c r="B51" s="322"/>
      <c r="C51" s="162"/>
      <c r="D51" s="323"/>
      <c r="E51" s="162"/>
      <c r="F51" s="324"/>
      <c r="G51" s="325"/>
      <c r="I51" s="26"/>
    </row>
    <row r="52" s="16" customFormat="1" ht="15" thickTop="1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  <row r="59" s="16" customFormat="1" ht="14.25"/>
    <row r="60" s="16" customFormat="1" ht="14.25"/>
    <row r="61" s="16" customFormat="1" ht="14.2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  <row r="83" s="16" customFormat="1" ht="13.5"/>
    <row r="84" s="16" customFormat="1" ht="13.5"/>
    <row r="85" s="16" customFormat="1" ht="13.5"/>
    <row r="86" s="16" customFormat="1" ht="13.5"/>
    <row r="87" s="16" customFormat="1" ht="13.5"/>
    <row r="88" s="16" customFormat="1" ht="13.5"/>
    <row r="89" s="16" customFormat="1" ht="13.5"/>
    <row r="90" s="16" customFormat="1" ht="13.5"/>
    <row r="91" s="16" customFormat="1" ht="13.5"/>
    <row r="92" s="16" customFormat="1" ht="13.5"/>
    <row r="93" s="16" customFormat="1" ht="13.5"/>
    <row r="94" s="16" customFormat="1" ht="13.5"/>
    <row r="95" s="16" customFormat="1" ht="13.5"/>
    <row r="96" s="16" customFormat="1" ht="13.5"/>
    <row r="97" s="16" customFormat="1" ht="13.5"/>
    <row r="98" s="16" customFormat="1" ht="13.5"/>
    <row r="99" s="16" customFormat="1" ht="13.5"/>
    <row r="100" s="16" customFormat="1" ht="13.5"/>
    <row r="101" s="16" customFormat="1" ht="13.5"/>
    <row r="102" s="16" customFormat="1" ht="13.5"/>
    <row r="103" s="16" customFormat="1" ht="13.5"/>
    <row r="104" s="16" customFormat="1" ht="13.5"/>
    <row r="105" s="16" customFormat="1" ht="13.5"/>
    <row r="106" s="16" customFormat="1" ht="13.5"/>
    <row r="107" s="16" customFormat="1" ht="13.5"/>
    <row r="108" s="16" customFormat="1" ht="13.5"/>
    <row r="109" s="16" customFormat="1" ht="13.5"/>
    <row r="110" s="16" customFormat="1" ht="13.5"/>
    <row r="111" s="16" customFormat="1" ht="13.5"/>
    <row r="112" s="16" customFormat="1" ht="13.5"/>
    <row r="113" s="16" customFormat="1" ht="13.5"/>
    <row r="114" s="16" customFormat="1" ht="13.5"/>
    <row r="115" s="16" customFormat="1" ht="13.5"/>
    <row r="116" s="16" customFormat="1" ht="13.5"/>
    <row r="117" s="16" customFormat="1" ht="13.5"/>
    <row r="118" s="16" customFormat="1" ht="13.5"/>
    <row r="119" s="16" customFormat="1" ht="13.5"/>
    <row r="120" s="16" customFormat="1" ht="13.5"/>
    <row r="121" s="16" customFormat="1" ht="13.5"/>
    <row r="122" s="16" customFormat="1" ht="13.5"/>
    <row r="123" s="16" customFormat="1" ht="13.5"/>
    <row r="124" s="16" customFormat="1" ht="13.5"/>
    <row r="125" s="16" customFormat="1" ht="13.5"/>
    <row r="126" s="16" customFormat="1" ht="13.5"/>
    <row r="127" s="16" customFormat="1" ht="13.5"/>
    <row r="128" s="16" customFormat="1" ht="13.5"/>
    <row r="129" s="16" customFormat="1" ht="13.5"/>
    <row r="130" s="16" customFormat="1" ht="13.5"/>
    <row r="131" s="16" customFormat="1" ht="13.5"/>
    <row r="132" s="16" customFormat="1" ht="13.5"/>
    <row r="133" s="16" customFormat="1" ht="13.5"/>
    <row r="134" s="16" customFormat="1" ht="13.5"/>
    <row r="135" s="16" customFormat="1" ht="13.5"/>
    <row r="136" s="16" customFormat="1" ht="13.5"/>
    <row r="137" s="16" customFormat="1" ht="13.5"/>
    <row r="138" s="16" customFormat="1" ht="13.5"/>
    <row r="139" s="16" customFormat="1" ht="13.5"/>
    <row r="140" s="16" customFormat="1" ht="13.5"/>
    <row r="141" s="16" customFormat="1" ht="13.5"/>
    <row r="142" s="16" customFormat="1" ht="13.5"/>
    <row r="143" s="16" customFormat="1" ht="13.5"/>
    <row r="144" s="16" customFormat="1" ht="13.5"/>
    <row r="145" s="16" customFormat="1" ht="13.5"/>
    <row r="146" s="16" customFormat="1" ht="13.5"/>
    <row r="147" s="16" customFormat="1" ht="13.5"/>
    <row r="148" s="16" customFormat="1" ht="13.5"/>
    <row r="149" s="16" customFormat="1" ht="13.5"/>
    <row r="150" s="16" customFormat="1" ht="13.5"/>
    <row r="151" s="16" customFormat="1" ht="13.5"/>
    <row r="152" s="16" customFormat="1" ht="13.5"/>
    <row r="153" s="16" customFormat="1" ht="13.5"/>
    <row r="154" s="16" customFormat="1" ht="13.5"/>
    <row r="155" s="16" customFormat="1" ht="13.5"/>
    <row r="156" s="16" customFormat="1" ht="13.5"/>
    <row r="157" s="16" customFormat="1" ht="13.5"/>
    <row r="158" s="16" customFormat="1" ht="13.5"/>
    <row r="159" s="16" customFormat="1" ht="13.5"/>
    <row r="160" s="16" customFormat="1" ht="13.5"/>
    <row r="161" s="16" customFormat="1" ht="13.5"/>
    <row r="162" s="16" customFormat="1" ht="13.5"/>
    <row r="163" s="16" customFormat="1" ht="13.5"/>
    <row r="164" s="16" customFormat="1" ht="13.5"/>
    <row r="165" s="16" customFormat="1" ht="13.5"/>
    <row r="166" s="16" customFormat="1" ht="13.5"/>
    <row r="167" s="16" customFormat="1" ht="13.5"/>
    <row r="168" s="16" customFormat="1" ht="13.5"/>
    <row r="169" s="16" customFormat="1" ht="13.5"/>
    <row r="170" s="16" customFormat="1" ht="13.5"/>
    <row r="171" s="16" customFormat="1" ht="13.5"/>
    <row r="172" s="16" customFormat="1" ht="13.5"/>
    <row r="173" s="16" customFormat="1" ht="13.5"/>
    <row r="174" s="16" customFormat="1" ht="13.5"/>
    <row r="175" s="16" customFormat="1" ht="13.5"/>
    <row r="176" s="16" customFormat="1" ht="13.5"/>
    <row r="177" s="16" customFormat="1" ht="13.5"/>
    <row r="178" s="16" customFormat="1" ht="13.5"/>
    <row r="179" s="16" customFormat="1" ht="13.5"/>
    <row r="180" s="16" customFormat="1" ht="13.5"/>
    <row r="181" s="16" customFormat="1" ht="13.5"/>
    <row r="182" s="16" customFormat="1" ht="13.5"/>
    <row r="183" s="16" customFormat="1" ht="13.5"/>
    <row r="184" s="16" customFormat="1" ht="13.5"/>
    <row r="185" s="16" customFormat="1" ht="13.5"/>
    <row r="186" s="16" customFormat="1" ht="13.5"/>
    <row r="187" s="16" customFormat="1" ht="13.5"/>
    <row r="188" s="16" customFormat="1" ht="13.5"/>
    <row r="189" s="16" customFormat="1" ht="13.5"/>
    <row r="190" s="16" customFormat="1" ht="13.5"/>
    <row r="191" s="16" customFormat="1" ht="13.5"/>
    <row r="192" s="16" customFormat="1" ht="13.5"/>
    <row r="193" s="16" customFormat="1" ht="13.5"/>
    <row r="194" s="16" customFormat="1" ht="13.5"/>
    <row r="195" s="16" customFormat="1" ht="13.5"/>
    <row r="196" s="16" customFormat="1" ht="13.5"/>
    <row r="197" s="16" customFormat="1" ht="13.5"/>
    <row r="198" s="16" customFormat="1" ht="13.5"/>
    <row r="199" s="16" customFormat="1" ht="13.5"/>
    <row r="200" s="16" customFormat="1" ht="13.5"/>
    <row r="201" s="16" customFormat="1" ht="13.5"/>
    <row r="202" s="16" customFormat="1" ht="13.5"/>
    <row r="203" s="16" customFormat="1" ht="13.5"/>
    <row r="204" s="16" customFormat="1" ht="13.5"/>
    <row r="205" s="16" customFormat="1" ht="13.5"/>
    <row r="206" s="16" customFormat="1" ht="13.5"/>
    <row r="207" s="16" customFormat="1" ht="13.5"/>
    <row r="208" s="16" customFormat="1" ht="13.5"/>
    <row r="209" s="16" customFormat="1" ht="13.5"/>
    <row r="210" s="16" customFormat="1" ht="13.5"/>
    <row r="211" s="16" customFormat="1" ht="13.5"/>
    <row r="212" s="16" customFormat="1" ht="13.5"/>
    <row r="213" s="16" customFormat="1" ht="13.5"/>
    <row r="214" s="16" customFormat="1" ht="13.5"/>
    <row r="215" s="16" customFormat="1" ht="13.5"/>
    <row r="216" s="16" customFormat="1" ht="13.5"/>
    <row r="217" s="16" customFormat="1" ht="13.5"/>
    <row r="218" s="16" customFormat="1" ht="13.5"/>
    <row r="219" s="16" customFormat="1" ht="13.5"/>
    <row r="220" s="16" customFormat="1" ht="13.5"/>
    <row r="221" s="16" customFormat="1" ht="13.5"/>
    <row r="222" s="16" customFormat="1" ht="13.5"/>
    <row r="223" s="16" customFormat="1" ht="13.5"/>
    <row r="224" s="16" customFormat="1" ht="13.5"/>
    <row r="225" s="16" customFormat="1" ht="13.5"/>
    <row r="226" s="16" customFormat="1" ht="13.5"/>
    <row r="227" s="16" customFormat="1" ht="13.5"/>
    <row r="228" s="16" customFormat="1" ht="13.5"/>
    <row r="229" s="16" customFormat="1" ht="13.5"/>
    <row r="230" s="16" customFormat="1" ht="13.5"/>
    <row r="231" s="16" customFormat="1" ht="13.5"/>
    <row r="232" s="16" customFormat="1" ht="13.5"/>
    <row r="233" s="16" customFormat="1" ht="13.5"/>
    <row r="234" s="16" customFormat="1" ht="13.5"/>
    <row r="235" s="16" customFormat="1" ht="13.5"/>
    <row r="236" s="16" customFormat="1" ht="13.5"/>
    <row r="237" s="16" customFormat="1" ht="13.5"/>
    <row r="238" s="16" customFormat="1" ht="13.5"/>
    <row r="239" s="16" customFormat="1" ht="13.5"/>
    <row r="240" s="16" customFormat="1" ht="13.5"/>
    <row r="241" s="16" customFormat="1" ht="13.5"/>
    <row r="242" s="16" customFormat="1" ht="13.5"/>
    <row r="243" s="16" customFormat="1" ht="13.5"/>
    <row r="244" s="16" customFormat="1" ht="13.5"/>
    <row r="245" s="16" customFormat="1" ht="13.5"/>
    <row r="246" s="16" customFormat="1" ht="13.5"/>
    <row r="247" s="16" customFormat="1" ht="13.5"/>
    <row r="248" s="16" customFormat="1" ht="13.5"/>
    <row r="249" s="16" customFormat="1" ht="13.5"/>
    <row r="250" s="16" customFormat="1" ht="13.5"/>
    <row r="251" s="16" customFormat="1" ht="13.5"/>
    <row r="252" s="16" customFormat="1" ht="13.5"/>
    <row r="253" s="16" customFormat="1" ht="13.5"/>
    <row r="254" s="16" customFormat="1" ht="13.5"/>
    <row r="255" s="16" customFormat="1" ht="13.5"/>
    <row r="256" s="16" customFormat="1" ht="13.5"/>
    <row r="257" s="16" customFormat="1" ht="13.5"/>
    <row r="258" s="16" customFormat="1" ht="13.5"/>
    <row r="259" s="16" customFormat="1" ht="13.5"/>
    <row r="260" s="16" customFormat="1" ht="13.5"/>
    <row r="261" s="16" customFormat="1" ht="13.5"/>
    <row r="262" s="16" customFormat="1" ht="13.5"/>
    <row r="263" s="16" customFormat="1" ht="13.5"/>
    <row r="264" s="16" customFormat="1" ht="13.5"/>
    <row r="265" s="16" customFormat="1" ht="13.5"/>
    <row r="266" s="16" customFormat="1" ht="13.5"/>
    <row r="267" s="16" customFormat="1" ht="13.5"/>
    <row r="268" s="16" customFormat="1" ht="13.5"/>
    <row r="269" s="16" customFormat="1" ht="13.5"/>
    <row r="270" s="16" customFormat="1" ht="13.5"/>
    <row r="271" s="16" customFormat="1" ht="13.5"/>
    <row r="272" s="16" customFormat="1" ht="13.5"/>
    <row r="273" s="16" customFormat="1" ht="13.5"/>
    <row r="274" s="16" customFormat="1" ht="13.5"/>
    <row r="275" s="16" customFormat="1" ht="13.5"/>
    <row r="276" s="16" customFormat="1" ht="13.5"/>
    <row r="277" s="16" customFormat="1" ht="13.5"/>
    <row r="278" s="16" customFormat="1" ht="13.5"/>
    <row r="279" s="16" customFormat="1" ht="13.5"/>
    <row r="280" s="16" customFormat="1" ht="13.5"/>
    <row r="281" s="16" customFormat="1" ht="13.5"/>
    <row r="282" s="16" customFormat="1" ht="13.5"/>
    <row r="283" s="16" customFormat="1" ht="13.5"/>
    <row r="284" s="16" customFormat="1" ht="13.5"/>
    <row r="285" s="16" customFormat="1" ht="13.5"/>
    <row r="286" s="16" customFormat="1" ht="13.5"/>
    <row r="287" s="16" customFormat="1" ht="13.5"/>
    <row r="288" s="16" customFormat="1" ht="13.5"/>
    <row r="289" s="16" customFormat="1" ht="13.5"/>
    <row r="290" s="16" customFormat="1" ht="13.5"/>
    <row r="291" s="16" customFormat="1" ht="13.5"/>
    <row r="292" s="16" customFormat="1" ht="13.5"/>
    <row r="293" s="16" customFormat="1" ht="13.5"/>
    <row r="294" s="16" customFormat="1" ht="13.5"/>
    <row r="295" s="16" customFormat="1" ht="13.5"/>
    <row r="296" s="16" customFormat="1" ht="13.5"/>
    <row r="297" s="16" customFormat="1" ht="13.5"/>
    <row r="298" s="16" customFormat="1" ht="13.5"/>
    <row r="299" s="16" customFormat="1" ht="13.5"/>
    <row r="300" s="16" customFormat="1" ht="13.5"/>
    <row r="301" s="16" customFormat="1" ht="13.5"/>
    <row r="302" s="16" customFormat="1" ht="13.5"/>
    <row r="303" s="16" customFormat="1" ht="13.5"/>
    <row r="304" s="16" customFormat="1" ht="13.5"/>
    <row r="305" s="16" customFormat="1" ht="13.5"/>
    <row r="306" s="16" customFormat="1" ht="13.5"/>
    <row r="307" s="16" customFormat="1" ht="13.5"/>
    <row r="308" s="16" customFormat="1" ht="13.5"/>
    <row r="309" s="16" customFormat="1" ht="13.5"/>
    <row r="310" s="16" customFormat="1" ht="13.5"/>
    <row r="311" s="16" customFormat="1" ht="13.5"/>
    <row r="312" s="16" customFormat="1" ht="13.5"/>
    <row r="313" s="16" customFormat="1" ht="13.5"/>
    <row r="314" s="16" customFormat="1" ht="13.5"/>
    <row r="315" s="16" customFormat="1" ht="13.5"/>
    <row r="316" s="16" customFormat="1" ht="13.5"/>
    <row r="317" s="16" customFormat="1" ht="13.5"/>
    <row r="318" s="16" customFormat="1" ht="13.5"/>
    <row r="319" s="16" customFormat="1" ht="13.5"/>
    <row r="320" s="16" customFormat="1" ht="13.5"/>
    <row r="321" s="16" customFormat="1" ht="13.5"/>
    <row r="322" s="16" customFormat="1" ht="13.5"/>
    <row r="323" s="16" customFormat="1" ht="13.5"/>
    <row r="324" s="16" customFormat="1" ht="13.5"/>
    <row r="325" s="16" customFormat="1" ht="13.5"/>
    <row r="326" s="16" customFormat="1" ht="13.5"/>
    <row r="327" s="16" customFormat="1" ht="13.5"/>
    <row r="328" s="16" customFormat="1" ht="13.5"/>
    <row r="329" s="16" customFormat="1" ht="13.5"/>
    <row r="330" s="16" customFormat="1" ht="13.5"/>
    <row r="331" s="16" customFormat="1" ht="13.5"/>
    <row r="332" s="16" customFormat="1" ht="13.5"/>
    <row r="333" s="16" customFormat="1" ht="13.5"/>
    <row r="334" s="16" customFormat="1" ht="13.5"/>
    <row r="335" s="16" customFormat="1" ht="13.5"/>
    <row r="336" s="16" customFormat="1" ht="13.5"/>
    <row r="337" s="16" customFormat="1" ht="13.5"/>
    <row r="338" s="16" customFormat="1" ht="13.5"/>
    <row r="339" s="16" customFormat="1" ht="13.5"/>
    <row r="340" s="16" customFormat="1" ht="13.5"/>
    <row r="341" s="16" customFormat="1" ht="13.5"/>
    <row r="342" s="16" customFormat="1" ht="13.5"/>
    <row r="343" s="16" customFormat="1" ht="13.5"/>
    <row r="344" s="16" customFormat="1" ht="13.5"/>
    <row r="345" s="16" customFormat="1" ht="13.5"/>
    <row r="346" s="16" customFormat="1" ht="13.5"/>
    <row r="347" s="16" customFormat="1" ht="13.5"/>
    <row r="348" s="16" customFormat="1" ht="13.5"/>
    <row r="349" s="16" customFormat="1" ht="13.5"/>
    <row r="350" s="16" customFormat="1" ht="13.5"/>
    <row r="351" s="16" customFormat="1" ht="13.5"/>
    <row r="352" s="16" customFormat="1" ht="13.5"/>
    <row r="353" s="16" customFormat="1" ht="13.5"/>
    <row r="354" s="16" customFormat="1" ht="13.5"/>
    <row r="355" s="16" customFormat="1" ht="13.5"/>
    <row r="356" s="16" customFormat="1" ht="13.5"/>
    <row r="357" s="16" customFormat="1" ht="13.5"/>
    <row r="358" s="16" customFormat="1" ht="13.5"/>
    <row r="359" s="16" customFormat="1" ht="13.5"/>
    <row r="360" s="16" customFormat="1" ht="13.5"/>
    <row r="361" s="16" customFormat="1" ht="13.5"/>
    <row r="362" s="16" customFormat="1" ht="13.5"/>
    <row r="363" s="16" customFormat="1" ht="13.5"/>
    <row r="364" s="16" customFormat="1" ht="13.5"/>
    <row r="365" s="16" customFormat="1" ht="13.5"/>
    <row r="366" s="16" customFormat="1" ht="13.5"/>
    <row r="367" s="16" customFormat="1" ht="13.5"/>
    <row r="368" s="16" customFormat="1" ht="13.5"/>
    <row r="369" s="16" customFormat="1" ht="13.5"/>
    <row r="370" s="16" customFormat="1" ht="13.5"/>
    <row r="371" s="16" customFormat="1" ht="13.5"/>
    <row r="372" s="16" customFormat="1" ht="13.5"/>
    <row r="373" s="16" customFormat="1" ht="13.5"/>
    <row r="374" s="16" customFormat="1" ht="13.5"/>
    <row r="375" s="16" customFormat="1" ht="13.5"/>
    <row r="376" s="16" customFormat="1" ht="13.5"/>
    <row r="377" s="16" customFormat="1" ht="13.5"/>
    <row r="378" s="16" customFormat="1" ht="13.5"/>
    <row r="379" s="16" customFormat="1" ht="13.5"/>
    <row r="380" s="16" customFormat="1" ht="13.5"/>
    <row r="381" s="16" customFormat="1" ht="13.5"/>
    <row r="382" s="16" customFormat="1" ht="13.5"/>
    <row r="383" s="16" customFormat="1" ht="13.5"/>
    <row r="384" s="16" customFormat="1" ht="13.5"/>
    <row r="385" s="16" customFormat="1" ht="13.5"/>
    <row r="386" s="16" customFormat="1" ht="13.5"/>
    <row r="387" s="16" customFormat="1" ht="13.5"/>
    <row r="388" s="16" customFormat="1" ht="13.5"/>
    <row r="389" s="16" customFormat="1" ht="13.5"/>
    <row r="390" s="16" customFormat="1" ht="13.5"/>
    <row r="391" s="16" customFormat="1" ht="13.5"/>
    <row r="392" s="16" customFormat="1" ht="13.5"/>
    <row r="393" s="16" customFormat="1" ht="13.5"/>
    <row r="394" s="16" customFormat="1" ht="13.5"/>
    <row r="395" s="16" customFormat="1" ht="13.5"/>
    <row r="396" s="16" customFormat="1" ht="13.5"/>
    <row r="397" s="16" customFormat="1" ht="13.5"/>
    <row r="398" s="16" customFormat="1" ht="13.5"/>
    <row r="399" s="16" customFormat="1" ht="13.5"/>
    <row r="400" s="16" customFormat="1" ht="13.5"/>
    <row r="401" s="16" customFormat="1" ht="13.5"/>
    <row r="402" s="16" customFormat="1" ht="13.5"/>
    <row r="403" s="16" customFormat="1" ht="13.5"/>
    <row r="404" s="16" customFormat="1" ht="13.5"/>
    <row r="405" s="16" customFormat="1" ht="13.5"/>
    <row r="406" s="16" customFormat="1" ht="13.5"/>
    <row r="407" s="16" customFormat="1" ht="13.5"/>
    <row r="408" s="16" customFormat="1" ht="13.5"/>
    <row r="409" s="16" customFormat="1" ht="13.5"/>
    <row r="410" s="16" customFormat="1" ht="13.5"/>
    <row r="411" s="16" customFormat="1" ht="13.5"/>
    <row r="412" s="16" customFormat="1" ht="13.5"/>
    <row r="413" s="16" customFormat="1" ht="13.5"/>
    <row r="414" s="16" customFormat="1" ht="13.5"/>
    <row r="415" s="16" customFormat="1" ht="13.5"/>
    <row r="416" s="16" customFormat="1" ht="13.5"/>
    <row r="417" s="16" customFormat="1" ht="13.5"/>
    <row r="418" s="16" customFormat="1" ht="13.5"/>
    <row r="419" s="16" customFormat="1" ht="13.5"/>
    <row r="420" s="16" customFormat="1" ht="13.5"/>
    <row r="421" s="16" customFormat="1" ht="13.5"/>
    <row r="422" s="16" customFormat="1" ht="13.5"/>
    <row r="423" s="16" customFormat="1" ht="13.5"/>
    <row r="424" s="16" customFormat="1" ht="13.5"/>
    <row r="425" s="16" customFormat="1" ht="13.5"/>
    <row r="426" s="16" customFormat="1" ht="13.5"/>
    <row r="427" s="16" customFormat="1" ht="13.5"/>
    <row r="428" s="16" customFormat="1" ht="13.5"/>
    <row r="429" s="16" customFormat="1" ht="13.5"/>
    <row r="430" s="16" customFormat="1" ht="13.5"/>
    <row r="431" s="16" customFormat="1" ht="13.5"/>
    <row r="432" s="16" customFormat="1" ht="13.5"/>
    <row r="433" s="16" customFormat="1" ht="13.5"/>
    <row r="434" s="16" customFormat="1" ht="13.5"/>
    <row r="435" s="16" customFormat="1" ht="13.5"/>
    <row r="436" s="16" customFormat="1" ht="13.5"/>
    <row r="437" s="16" customFormat="1" ht="13.5"/>
    <row r="438" s="16" customFormat="1" ht="13.5"/>
    <row r="439" s="16" customFormat="1" ht="13.5"/>
    <row r="440" s="16" customFormat="1" ht="13.5"/>
    <row r="441" s="16" customFormat="1" ht="13.5"/>
    <row r="442" s="16" customFormat="1" ht="13.5"/>
    <row r="443" s="16" customFormat="1" ht="13.5"/>
    <row r="444" s="16" customFormat="1" ht="13.5"/>
    <row r="445" s="16" customFormat="1" ht="13.5"/>
    <row r="446" s="16" customFormat="1" ht="13.5"/>
    <row r="447" s="16" customFormat="1" ht="13.5"/>
    <row r="448" s="16" customFormat="1" ht="13.5"/>
    <row r="449" s="16" customFormat="1" ht="13.5"/>
    <row r="450" s="16" customFormat="1" ht="13.5"/>
    <row r="451" s="16" customFormat="1" ht="13.5"/>
    <row r="452" s="16" customFormat="1" ht="13.5"/>
    <row r="453" s="16" customFormat="1" ht="13.5"/>
    <row r="454" s="16" customFormat="1" ht="13.5"/>
    <row r="455" s="16" customFormat="1" ht="13.5"/>
    <row r="456" s="16" customFormat="1" ht="13.5"/>
    <row r="457" s="16" customFormat="1" ht="13.5"/>
    <row r="458" s="16" customFormat="1" ht="13.5"/>
    <row r="459" s="16" customFormat="1" ht="13.5"/>
    <row r="460" s="16" customFormat="1" ht="13.5"/>
    <row r="461" s="16" customFormat="1" ht="13.5"/>
    <row r="462" s="16" customFormat="1" ht="13.5"/>
    <row r="463" s="16" customFormat="1" ht="13.5"/>
    <row r="464" s="16" customFormat="1" ht="13.5"/>
    <row r="465" s="16" customFormat="1" ht="13.5"/>
    <row r="466" s="16" customFormat="1" ht="13.5"/>
    <row r="467" s="16" customFormat="1" ht="13.5"/>
    <row r="468" s="16" customFormat="1" ht="13.5"/>
    <row r="469" s="16" customFormat="1" ht="13.5"/>
    <row r="470" s="16" customFormat="1" ht="13.5"/>
    <row r="471" s="16" customFormat="1" ht="13.5"/>
    <row r="472" s="16" customFormat="1" ht="13.5"/>
    <row r="473" s="16" customFormat="1" ht="13.5"/>
    <row r="474" s="16" customFormat="1" ht="13.5"/>
    <row r="475" s="16" customFormat="1" ht="13.5"/>
    <row r="476" s="16" customFormat="1" ht="13.5"/>
    <row r="477" s="16" customFormat="1" ht="13.5"/>
    <row r="478" s="16" customFormat="1" ht="13.5"/>
    <row r="479" s="16" customFormat="1" ht="13.5"/>
    <row r="480" s="16" customFormat="1" ht="13.5"/>
    <row r="481" s="16" customFormat="1" ht="13.5"/>
    <row r="482" s="16" customFormat="1" ht="13.5"/>
    <row r="483" s="16" customFormat="1" ht="13.5"/>
    <row r="484" s="16" customFormat="1" ht="13.5"/>
    <row r="485" s="16" customFormat="1" ht="13.5"/>
    <row r="486" s="16" customFormat="1" ht="13.5"/>
    <row r="487" s="16" customFormat="1" ht="13.5"/>
    <row r="488" s="16" customFormat="1" ht="13.5"/>
    <row r="489" s="16" customFormat="1" ht="13.5"/>
    <row r="490" s="16" customFormat="1" ht="13.5"/>
    <row r="491" s="16" customFormat="1" ht="13.5"/>
    <row r="492" s="16" customFormat="1" ht="13.5"/>
    <row r="493" s="16" customFormat="1" ht="13.5"/>
    <row r="494" s="16" customFormat="1" ht="13.5"/>
    <row r="495" s="16" customFormat="1" ht="13.5"/>
    <row r="496" s="16" customFormat="1" ht="13.5"/>
    <row r="497" s="16" customFormat="1" ht="13.5"/>
    <row r="498" s="16" customFormat="1" ht="13.5"/>
    <row r="499" s="16" customFormat="1" ht="13.5"/>
    <row r="500" s="16" customFormat="1" ht="13.5"/>
    <row r="501" s="16" customFormat="1" ht="13.5"/>
    <row r="502" s="16" customFormat="1" ht="13.5"/>
    <row r="503" s="16" customFormat="1" ht="13.5"/>
    <row r="504" s="16" customFormat="1" ht="13.5"/>
    <row r="505" s="16" customFormat="1" ht="13.5"/>
    <row r="506" s="16" customFormat="1" ht="13.5"/>
    <row r="507" s="16" customFormat="1" ht="13.5"/>
    <row r="508" s="16" customFormat="1" ht="13.5"/>
    <row r="509" s="16" customFormat="1" ht="13.5"/>
    <row r="510" s="16" customFormat="1" ht="13.5"/>
    <row r="511" s="16" customFormat="1" ht="13.5"/>
    <row r="512" s="16" customFormat="1" ht="13.5"/>
    <row r="513" s="16" customFormat="1" ht="13.5"/>
    <row r="514" s="16" customFormat="1" ht="13.5"/>
    <row r="515" s="16" customFormat="1" ht="13.5"/>
    <row r="516" s="16" customFormat="1" ht="13.5"/>
    <row r="517" s="16" customFormat="1" ht="13.5"/>
    <row r="518" s="16" customFormat="1" ht="13.5"/>
    <row r="519" s="16" customFormat="1" ht="13.5"/>
    <row r="520" s="16" customFormat="1" ht="13.5"/>
    <row r="521" s="16" customFormat="1" ht="13.5"/>
    <row r="522" s="16" customFormat="1" ht="13.5"/>
    <row r="523" s="16" customFormat="1" ht="13.5"/>
    <row r="524" s="16" customFormat="1" ht="13.5"/>
    <row r="525" s="16" customFormat="1" ht="13.5"/>
    <row r="526" s="16" customFormat="1" ht="13.5"/>
    <row r="527" s="16" customFormat="1" ht="13.5"/>
    <row r="528" s="16" customFormat="1" ht="13.5"/>
    <row r="529" s="16" customFormat="1" ht="13.5"/>
    <row r="530" s="16" customFormat="1" ht="13.5"/>
    <row r="531" s="16" customFormat="1" ht="13.5"/>
    <row r="532" s="16" customFormat="1" ht="13.5"/>
    <row r="533" s="16" customFormat="1" ht="13.5"/>
    <row r="534" s="16" customFormat="1" ht="13.5"/>
    <row r="535" s="16" customFormat="1" ht="13.5"/>
    <row r="536" s="16" customFormat="1" ht="13.5"/>
    <row r="537" s="16" customFormat="1" ht="13.5"/>
    <row r="538" s="16" customFormat="1" ht="13.5"/>
    <row r="539" s="16" customFormat="1" ht="13.5"/>
    <row r="540" s="16" customFormat="1" ht="13.5"/>
    <row r="541" s="16" customFormat="1" ht="13.5"/>
    <row r="542" s="16" customFormat="1" ht="13.5"/>
    <row r="543" s="16" customFormat="1" ht="13.5"/>
    <row r="544" s="16" customFormat="1" ht="13.5"/>
    <row r="545" s="16" customFormat="1" ht="13.5"/>
    <row r="546" s="16" customFormat="1" ht="13.5"/>
    <row r="547" s="16" customFormat="1" ht="13.5"/>
    <row r="548" s="16" customFormat="1" ht="13.5"/>
    <row r="549" s="16" customFormat="1" ht="13.5"/>
    <row r="550" s="16" customFormat="1" ht="13.5"/>
    <row r="551" s="16" customFormat="1" ht="13.5"/>
    <row r="552" s="16" customFormat="1" ht="13.5"/>
    <row r="553" s="16" customFormat="1" ht="13.5"/>
    <row r="554" s="16" customFormat="1" ht="13.5"/>
    <row r="555" s="16" customFormat="1" ht="13.5"/>
    <row r="556" s="16" customFormat="1" ht="13.5"/>
    <row r="557" s="16" customFormat="1" ht="13.5"/>
    <row r="558" s="16" customFormat="1" ht="13.5"/>
    <row r="559" s="16" customFormat="1" ht="13.5"/>
    <row r="560" s="16" customFormat="1" ht="13.5"/>
    <row r="561" s="16" customFormat="1" ht="13.5"/>
    <row r="562" s="16" customFormat="1" ht="13.5"/>
    <row r="563" s="16" customFormat="1" ht="13.5"/>
    <row r="564" s="16" customFormat="1" ht="13.5"/>
    <row r="565" s="16" customFormat="1" ht="13.5"/>
    <row r="566" s="16" customFormat="1" ht="13.5"/>
    <row r="567" s="16" customFormat="1" ht="13.5"/>
    <row r="568" s="16" customFormat="1" ht="13.5"/>
    <row r="569" s="16" customFormat="1" ht="13.5"/>
    <row r="570" s="16" customFormat="1" ht="13.5"/>
    <row r="571" s="16" customFormat="1" ht="13.5"/>
    <row r="572" s="16" customFormat="1" ht="13.5"/>
    <row r="573" s="16" customFormat="1" ht="13.5"/>
    <row r="574" s="16" customFormat="1" ht="13.5"/>
    <row r="575" s="16" customFormat="1" ht="13.5"/>
    <row r="576" s="16" customFormat="1" ht="13.5"/>
    <row r="577" s="16" customFormat="1" ht="13.5"/>
    <row r="578" s="16" customFormat="1" ht="13.5"/>
    <row r="579" s="16" customFormat="1" ht="13.5"/>
    <row r="580" s="16" customFormat="1" ht="13.5"/>
    <row r="581" s="16" customFormat="1" ht="13.5"/>
    <row r="582" s="16" customFormat="1" ht="13.5"/>
    <row r="583" s="16" customFormat="1" ht="13.5"/>
    <row r="584" s="16" customFormat="1" ht="13.5"/>
    <row r="585" s="16" customFormat="1" ht="13.5"/>
    <row r="586" s="16" customFormat="1" ht="13.5"/>
    <row r="587" s="16" customFormat="1" ht="13.5"/>
    <row r="588" s="16" customFormat="1" ht="13.5"/>
    <row r="589" s="16" customFormat="1" ht="13.5"/>
    <row r="590" s="16" customFormat="1" ht="13.5"/>
    <row r="591" s="16" customFormat="1" ht="13.5"/>
    <row r="592" s="16" customFormat="1" ht="13.5"/>
    <row r="593" s="16" customFormat="1" ht="13.5"/>
    <row r="594" s="16" customFormat="1" ht="13.5"/>
    <row r="595" s="16" customFormat="1" ht="13.5"/>
    <row r="596" s="16" customFormat="1" ht="13.5"/>
    <row r="597" s="16" customFormat="1" ht="13.5"/>
    <row r="598" s="16" customFormat="1" ht="13.5"/>
    <row r="599" s="16" customFormat="1" ht="13.5"/>
    <row r="600" s="16" customFormat="1" ht="13.5"/>
    <row r="601" s="16" customFormat="1" ht="13.5"/>
    <row r="602" s="16" customFormat="1" ht="13.5"/>
    <row r="603" s="16" customFormat="1" ht="13.5"/>
    <row r="604" s="16" customFormat="1" ht="13.5"/>
    <row r="605" s="16" customFormat="1" ht="13.5"/>
    <row r="606" s="16" customFormat="1" ht="13.5"/>
    <row r="607" s="16" customFormat="1" ht="13.5"/>
    <row r="608" s="16" customFormat="1" ht="13.5"/>
    <row r="609" s="16" customFormat="1" ht="13.5"/>
    <row r="610" s="16" customFormat="1" ht="13.5"/>
    <row r="611" s="16" customFormat="1" ht="13.5"/>
    <row r="612" s="16" customFormat="1" ht="13.5"/>
    <row r="613" s="16" customFormat="1" ht="13.5"/>
    <row r="614" s="16" customFormat="1" ht="13.5"/>
    <row r="615" s="16" customFormat="1" ht="13.5"/>
    <row r="616" s="16" customFormat="1" ht="13.5"/>
    <row r="617" s="16" customFormat="1" ht="13.5"/>
    <row r="618" s="16" customFormat="1" ht="13.5"/>
    <row r="619" s="16" customFormat="1" ht="13.5"/>
    <row r="620" s="16" customFormat="1" ht="13.5"/>
    <row r="621" s="16" customFormat="1" ht="13.5"/>
    <row r="622" s="16" customFormat="1" ht="13.5"/>
    <row r="623" s="16" customFormat="1" ht="13.5"/>
    <row r="624" s="16" customFormat="1" ht="13.5"/>
    <row r="625" s="16" customFormat="1" ht="13.5"/>
    <row r="626" s="16" customFormat="1" ht="13.5"/>
    <row r="627" s="16" customFormat="1" ht="13.5"/>
    <row r="628" s="16" customFormat="1" ht="13.5"/>
    <row r="629" s="16" customFormat="1" ht="13.5"/>
    <row r="630" s="16" customFormat="1" ht="13.5"/>
    <row r="631" s="16" customFormat="1" ht="13.5"/>
    <row r="632" s="16" customFormat="1" ht="13.5"/>
    <row r="633" s="16" customFormat="1" ht="13.5"/>
    <row r="634" s="16" customFormat="1" ht="13.5"/>
    <row r="635" s="16" customFormat="1" ht="13.5"/>
    <row r="636" s="16" customFormat="1" ht="13.5"/>
    <row r="637" s="16" customFormat="1" ht="13.5"/>
    <row r="638" s="16" customFormat="1" ht="13.5"/>
    <row r="639" s="16" customFormat="1" ht="13.5"/>
    <row r="640" s="16" customFormat="1" ht="13.5"/>
    <row r="641" s="16" customFormat="1" ht="13.5"/>
    <row r="642" s="16" customFormat="1" ht="13.5"/>
    <row r="643" s="16" customFormat="1" ht="13.5"/>
    <row r="644" s="16" customFormat="1" ht="13.5"/>
    <row r="645" s="16" customFormat="1" ht="13.5"/>
    <row r="646" s="16" customFormat="1" ht="13.5"/>
    <row r="647" s="16" customFormat="1" ht="13.5"/>
    <row r="648" s="16" customFormat="1" ht="13.5"/>
    <row r="649" s="16" customFormat="1" ht="13.5"/>
    <row r="650" s="16" customFormat="1" ht="13.5"/>
    <row r="651" s="16" customFormat="1" ht="13.5"/>
    <row r="652" s="16" customFormat="1" ht="13.5"/>
    <row r="653" s="16" customFormat="1" ht="13.5"/>
    <row r="654" s="16" customFormat="1" ht="13.5"/>
    <row r="655" s="16" customFormat="1" ht="13.5"/>
    <row r="656" s="16" customFormat="1" ht="13.5"/>
    <row r="657" s="16" customFormat="1" ht="13.5"/>
    <row r="658" s="16" customFormat="1" ht="13.5"/>
    <row r="659" s="16" customFormat="1" ht="13.5"/>
    <row r="660" s="16" customFormat="1" ht="13.5"/>
    <row r="661" s="16" customFormat="1" ht="13.5"/>
    <row r="662" s="16" customFormat="1" ht="13.5"/>
    <row r="663" s="16" customFormat="1" ht="13.5"/>
    <row r="664" s="16" customFormat="1" ht="13.5"/>
    <row r="665" s="16" customFormat="1" ht="13.5"/>
    <row r="666" s="16" customFormat="1" ht="13.5"/>
    <row r="667" s="16" customFormat="1" ht="13.5"/>
    <row r="668" s="16" customFormat="1" ht="13.5"/>
    <row r="669" s="16" customFormat="1" ht="13.5"/>
    <row r="670" s="16" customFormat="1" ht="13.5"/>
    <row r="671" s="16" customFormat="1" ht="13.5"/>
    <row r="672" s="16" customFormat="1" ht="13.5"/>
    <row r="673" s="16" customFormat="1" ht="13.5"/>
    <row r="674" s="16" customFormat="1" ht="13.5"/>
    <row r="675" s="16" customFormat="1" ht="13.5"/>
    <row r="676" s="16" customFormat="1" ht="13.5"/>
    <row r="677" s="16" customFormat="1" ht="13.5"/>
    <row r="678" s="16" customFormat="1" ht="13.5"/>
    <row r="679" s="16" customFormat="1" ht="13.5"/>
    <row r="680" s="16" customFormat="1" ht="13.5"/>
    <row r="681" s="16" customFormat="1" ht="13.5"/>
    <row r="682" s="16" customFormat="1" ht="13.5"/>
    <row r="683" s="16" customFormat="1" ht="13.5"/>
    <row r="684" s="16" customFormat="1" ht="13.5"/>
    <row r="685" s="16" customFormat="1" ht="13.5"/>
    <row r="686" s="16" customFormat="1" ht="13.5"/>
    <row r="687" s="16" customFormat="1" ht="13.5"/>
    <row r="688" s="16" customFormat="1" ht="13.5"/>
    <row r="689" s="16" customFormat="1" ht="13.5"/>
    <row r="690" s="16" customFormat="1" ht="13.5"/>
    <row r="691" s="16" customFormat="1" ht="13.5"/>
    <row r="692" s="16" customFormat="1" ht="13.5"/>
    <row r="693" s="16" customFormat="1" ht="13.5"/>
    <row r="694" s="16" customFormat="1" ht="13.5"/>
    <row r="695" s="16" customFormat="1" ht="13.5"/>
    <row r="696" s="16" customFormat="1" ht="13.5"/>
    <row r="697" s="16" customFormat="1" ht="13.5"/>
    <row r="698" s="16" customFormat="1" ht="13.5"/>
    <row r="699" s="16" customFormat="1" ht="13.5"/>
    <row r="700" s="16" customFormat="1" ht="13.5"/>
    <row r="701" s="16" customFormat="1" ht="13.5"/>
    <row r="702" s="16" customFormat="1" ht="13.5"/>
    <row r="703" s="16" customFormat="1" ht="13.5"/>
    <row r="704" s="16" customFormat="1" ht="13.5"/>
    <row r="705" s="16" customFormat="1" ht="13.5"/>
    <row r="706" s="16" customFormat="1" ht="13.5"/>
    <row r="707" s="16" customFormat="1" ht="13.5"/>
    <row r="708" s="16" customFormat="1" ht="13.5"/>
    <row r="709" s="16" customFormat="1" ht="13.5"/>
    <row r="710" s="16" customFormat="1" ht="13.5"/>
    <row r="711" s="16" customFormat="1" ht="13.5"/>
    <row r="712" s="16" customFormat="1" ht="13.5"/>
    <row r="713" s="16" customFormat="1" ht="13.5"/>
    <row r="714" s="16" customFormat="1" ht="13.5"/>
    <row r="715" s="16" customFormat="1" ht="13.5"/>
    <row r="716" s="16" customFormat="1" ht="13.5"/>
    <row r="717" s="16" customFormat="1" ht="13.5"/>
    <row r="718" s="16" customFormat="1" ht="13.5"/>
    <row r="719" s="16" customFormat="1" ht="13.5"/>
    <row r="720" s="16" customFormat="1" ht="13.5"/>
    <row r="721" s="16" customFormat="1" ht="13.5"/>
    <row r="722" s="16" customFormat="1" ht="13.5"/>
    <row r="723" s="16" customFormat="1" ht="13.5"/>
    <row r="724" s="16" customFormat="1" ht="13.5"/>
    <row r="725" s="16" customFormat="1" ht="13.5"/>
    <row r="726" s="16" customFormat="1" ht="13.5"/>
    <row r="727" s="16" customFormat="1" ht="13.5"/>
    <row r="728" s="16" customFormat="1" ht="13.5"/>
    <row r="729" s="16" customFormat="1" ht="13.5"/>
    <row r="730" s="16" customFormat="1" ht="13.5"/>
    <row r="731" s="16" customFormat="1" ht="13.5"/>
    <row r="732" s="16" customFormat="1" ht="13.5"/>
    <row r="733" s="16" customFormat="1" ht="13.5"/>
    <row r="734" s="16" customFormat="1" ht="13.5"/>
    <row r="735" s="16" customFormat="1" ht="13.5"/>
    <row r="736" s="16" customFormat="1" ht="13.5"/>
    <row r="737" s="16" customFormat="1" ht="13.5"/>
    <row r="738" s="16" customFormat="1" ht="13.5"/>
    <row r="739" s="16" customFormat="1" ht="13.5"/>
    <row r="740" s="16" customFormat="1" ht="13.5"/>
    <row r="741" s="16" customFormat="1" ht="13.5"/>
    <row r="742" s="16" customFormat="1" ht="13.5"/>
    <row r="743" s="16" customFormat="1" ht="13.5"/>
    <row r="744" s="16" customFormat="1" ht="13.5"/>
    <row r="745" s="16" customFormat="1" ht="13.5"/>
    <row r="746" s="16" customFormat="1" ht="13.5"/>
    <row r="747" s="16" customFormat="1" ht="13.5"/>
    <row r="748" s="16" customFormat="1" ht="13.5"/>
    <row r="749" s="16" customFormat="1" ht="13.5"/>
    <row r="750" s="16" customFormat="1" ht="13.5"/>
    <row r="751" s="16" customFormat="1" ht="13.5"/>
    <row r="752" s="16" customFormat="1" ht="13.5"/>
    <row r="753" s="16" customFormat="1" ht="13.5"/>
    <row r="754" s="16" customFormat="1" ht="13.5"/>
    <row r="755" s="16" customFormat="1" ht="13.5"/>
    <row r="756" s="16" customFormat="1" ht="13.5"/>
    <row r="757" s="16" customFormat="1" ht="13.5"/>
    <row r="758" s="16" customFormat="1" ht="13.5"/>
    <row r="759" s="16" customFormat="1" ht="13.5"/>
    <row r="760" s="16" customFormat="1" ht="13.5"/>
    <row r="761" s="16" customFormat="1" ht="13.5"/>
    <row r="762" s="16" customFormat="1" ht="13.5"/>
    <row r="763" s="16" customFormat="1" ht="13.5"/>
    <row r="764" s="16" customFormat="1" ht="13.5"/>
    <row r="765" s="16" customFormat="1" ht="13.5"/>
    <row r="766" s="16" customFormat="1" ht="13.5"/>
    <row r="767" s="16" customFormat="1" ht="13.5"/>
    <row r="768" s="16" customFormat="1" ht="13.5"/>
    <row r="769" s="16" customFormat="1" ht="13.5"/>
    <row r="770" s="16" customFormat="1" ht="13.5"/>
    <row r="771" s="16" customFormat="1" ht="13.5"/>
    <row r="772" s="16" customFormat="1" ht="13.5"/>
    <row r="773" s="16" customFormat="1" ht="13.5"/>
    <row r="774" s="16" customFormat="1" ht="13.5"/>
    <row r="775" s="16" customFormat="1" ht="13.5"/>
    <row r="776" s="16" customFormat="1" ht="13.5"/>
    <row r="777" s="16" customFormat="1" ht="13.5"/>
    <row r="778" s="16" customFormat="1" ht="13.5"/>
    <row r="779" s="16" customFormat="1" ht="13.5"/>
    <row r="780" s="16" customFormat="1" ht="13.5"/>
    <row r="781" s="16" customFormat="1" ht="13.5"/>
    <row r="782" s="16" customFormat="1" ht="13.5"/>
    <row r="783" s="16" customFormat="1" ht="13.5"/>
    <row r="784" s="16" customFormat="1" ht="13.5"/>
    <row r="785" s="16" customFormat="1" ht="13.5"/>
    <row r="786" s="16" customFormat="1" ht="13.5"/>
    <row r="787" s="16" customFormat="1" ht="13.5"/>
    <row r="788" s="16" customFormat="1" ht="13.5"/>
    <row r="789" s="16" customFormat="1" ht="13.5"/>
    <row r="790" s="16" customFormat="1" ht="13.5"/>
    <row r="791" s="16" customFormat="1" ht="13.5"/>
    <row r="792" s="16" customFormat="1" ht="13.5"/>
    <row r="793" s="16" customFormat="1" ht="13.5"/>
    <row r="794" s="16" customFormat="1" ht="13.5"/>
    <row r="795" s="16" customFormat="1" ht="13.5"/>
    <row r="796" s="16" customFormat="1" ht="13.5"/>
    <row r="797" s="16" customFormat="1" ht="13.5"/>
    <row r="798" s="16" customFormat="1" ht="13.5"/>
    <row r="799" s="16" customFormat="1" ht="13.5"/>
    <row r="800" s="16" customFormat="1" ht="13.5"/>
    <row r="801" s="16" customFormat="1" ht="13.5"/>
    <row r="802" s="16" customFormat="1" ht="13.5"/>
    <row r="803" s="16" customFormat="1" ht="13.5"/>
    <row r="804" s="16" customFormat="1" ht="13.5"/>
    <row r="805" s="16" customFormat="1" ht="13.5"/>
    <row r="806" s="16" customFormat="1" ht="13.5"/>
    <row r="807" s="16" customFormat="1" ht="13.5"/>
    <row r="808" s="16" customFormat="1" ht="13.5"/>
    <row r="809" s="16" customFormat="1" ht="13.5"/>
    <row r="810" s="16" customFormat="1" ht="13.5"/>
    <row r="811" s="16" customFormat="1" ht="13.5"/>
    <row r="812" s="16" customFormat="1" ht="13.5"/>
    <row r="813" s="16" customFormat="1" ht="13.5"/>
    <row r="814" s="16" customFormat="1" ht="13.5"/>
    <row r="815" s="16" customFormat="1" ht="13.5"/>
    <row r="816" s="16" customFormat="1" ht="13.5"/>
    <row r="817" s="16" customFormat="1" ht="13.5"/>
    <row r="818" s="16" customFormat="1" ht="13.5"/>
    <row r="819" s="16" customFormat="1" ht="13.5"/>
    <row r="820" s="16" customFormat="1" ht="13.5"/>
    <row r="821" s="16" customFormat="1" ht="13.5"/>
    <row r="822" s="16" customFormat="1" ht="13.5"/>
    <row r="823" s="16" customFormat="1" ht="13.5"/>
    <row r="824" s="16" customFormat="1" ht="13.5"/>
    <row r="825" s="16" customFormat="1" ht="13.5"/>
    <row r="826" s="16" customFormat="1" ht="13.5"/>
    <row r="827" s="16" customFormat="1" ht="13.5"/>
    <row r="828" s="16" customFormat="1" ht="13.5"/>
    <row r="829" s="16" customFormat="1" ht="13.5"/>
    <row r="830" s="16" customFormat="1" ht="13.5"/>
    <row r="831" s="16" customFormat="1" ht="13.5"/>
    <row r="832" s="16" customFormat="1" ht="13.5"/>
    <row r="833" s="16" customFormat="1" ht="13.5"/>
    <row r="834" s="16" customFormat="1" ht="13.5"/>
    <row r="835" s="16" customFormat="1" ht="13.5"/>
    <row r="836" s="16" customFormat="1" ht="13.5"/>
    <row r="837" s="16" customFormat="1" ht="13.5"/>
    <row r="838" s="16" customFormat="1" ht="13.5"/>
    <row r="839" s="16" customFormat="1" ht="13.5"/>
    <row r="840" s="16" customFormat="1" ht="13.5"/>
    <row r="841" s="16" customFormat="1" ht="13.5"/>
    <row r="842" s="16" customFormat="1" ht="13.5"/>
    <row r="843" s="16" customFormat="1" ht="13.5"/>
    <row r="844" s="16" customFormat="1" ht="13.5"/>
    <row r="845" s="16" customFormat="1" ht="13.5"/>
    <row r="846" s="16" customFormat="1" ht="13.5"/>
    <row r="847" s="16" customFormat="1" ht="13.5"/>
    <row r="848" s="16" customFormat="1" ht="13.5"/>
    <row r="849" s="16" customFormat="1" ht="13.5"/>
    <row r="850" s="16" customFormat="1" ht="13.5"/>
    <row r="851" s="16" customFormat="1" ht="13.5"/>
    <row r="852" s="16" customFormat="1" ht="13.5"/>
    <row r="853" s="16" customFormat="1" ht="13.5"/>
    <row r="854" s="16" customFormat="1" ht="13.5"/>
    <row r="855" s="16" customFormat="1" ht="13.5"/>
    <row r="856" s="16" customFormat="1" ht="13.5"/>
    <row r="857" s="16" customFormat="1" ht="13.5"/>
    <row r="858" s="16" customFormat="1" ht="13.5"/>
    <row r="859" s="16" customFormat="1" ht="13.5"/>
    <row r="860" s="16" customFormat="1" ht="13.5"/>
    <row r="861" s="16" customFormat="1" ht="13.5"/>
    <row r="862" s="16" customFormat="1" ht="13.5"/>
    <row r="863" s="16" customFormat="1" ht="13.5"/>
    <row r="864" s="16" customFormat="1" ht="13.5"/>
    <row r="865" s="16" customFormat="1" ht="13.5"/>
    <row r="866" s="16" customFormat="1" ht="13.5"/>
    <row r="867" s="16" customFormat="1" ht="13.5"/>
    <row r="868" s="16" customFormat="1" ht="13.5"/>
    <row r="869" s="16" customFormat="1" ht="13.5"/>
    <row r="870" s="16" customFormat="1" ht="13.5"/>
    <row r="871" s="16" customFormat="1" ht="13.5"/>
    <row r="872" s="16" customFormat="1" ht="13.5"/>
    <row r="873" s="16" customFormat="1" ht="13.5"/>
    <row r="874" s="16" customFormat="1" ht="13.5"/>
    <row r="875" s="16" customFormat="1" ht="13.5"/>
    <row r="876" s="16" customFormat="1" ht="13.5"/>
    <row r="877" s="16" customFormat="1" ht="13.5"/>
    <row r="878" s="16" customFormat="1" ht="13.5"/>
    <row r="879" s="16" customFormat="1" ht="13.5"/>
    <row r="880" s="16" customFormat="1" ht="13.5"/>
    <row r="881" s="16" customFormat="1" ht="13.5"/>
    <row r="882" s="16" customFormat="1" ht="13.5"/>
    <row r="883" s="16" customFormat="1" ht="13.5"/>
    <row r="884" s="16" customFormat="1" ht="13.5"/>
    <row r="885" s="16" customFormat="1" ht="13.5"/>
    <row r="886" s="16" customFormat="1" ht="13.5"/>
    <row r="887" s="16" customFormat="1" ht="13.5"/>
    <row r="888" s="16" customFormat="1" ht="13.5"/>
    <row r="889" s="16" customFormat="1" ht="13.5"/>
    <row r="890" s="16" customFormat="1" ht="13.5"/>
    <row r="891" s="16" customFormat="1" ht="13.5"/>
    <row r="892" s="16" customFormat="1" ht="13.5"/>
    <row r="893" s="16" customFormat="1" ht="13.5"/>
    <row r="894" s="16" customFormat="1" ht="13.5"/>
    <row r="895" s="16" customFormat="1" ht="13.5"/>
    <row r="896" s="16" customFormat="1" ht="13.5"/>
    <row r="897" s="16" customFormat="1" ht="13.5"/>
    <row r="898" s="16" customFormat="1" ht="13.5"/>
    <row r="899" s="16" customFormat="1" ht="13.5"/>
    <row r="900" s="16" customFormat="1" ht="13.5"/>
    <row r="901" s="16" customFormat="1" ht="13.5"/>
    <row r="902" s="16" customFormat="1" ht="13.5"/>
    <row r="903" s="16" customFormat="1" ht="13.5"/>
    <row r="904" s="16" customFormat="1" ht="13.5"/>
    <row r="905" s="16" customFormat="1" ht="13.5"/>
    <row r="906" s="16" customFormat="1" ht="13.5"/>
    <row r="907" s="16" customFormat="1" ht="13.5"/>
    <row r="908" s="16" customFormat="1" ht="13.5"/>
    <row r="909" s="16" customFormat="1" ht="13.5"/>
    <row r="910" s="16" customFormat="1" ht="13.5"/>
    <row r="911" s="16" customFormat="1" ht="13.5"/>
    <row r="912" s="16" customFormat="1" ht="13.5"/>
    <row r="913" s="16" customFormat="1" ht="13.5"/>
    <row r="914" s="16" customFormat="1" ht="13.5"/>
    <row r="915" s="16" customFormat="1" ht="13.5"/>
    <row r="916" s="16" customFormat="1" ht="13.5"/>
    <row r="917" s="16" customFormat="1" ht="13.5"/>
    <row r="918" s="16" customFormat="1" ht="13.5"/>
    <row r="919" s="16" customFormat="1" ht="13.5"/>
    <row r="920" s="16" customFormat="1" ht="13.5"/>
    <row r="921" s="16" customFormat="1" ht="13.5"/>
    <row r="922" s="16" customFormat="1" ht="13.5"/>
    <row r="923" s="16" customFormat="1" ht="13.5"/>
    <row r="924" s="16" customFormat="1" ht="13.5"/>
    <row r="925" s="16" customFormat="1" ht="13.5"/>
    <row r="926" s="16" customFormat="1" ht="13.5"/>
    <row r="927" s="16" customFormat="1" ht="13.5"/>
    <row r="928" s="16" customFormat="1" ht="13.5"/>
    <row r="929" s="16" customFormat="1" ht="13.5"/>
    <row r="930" s="16" customFormat="1" ht="13.5"/>
    <row r="931" s="16" customFormat="1" ht="13.5"/>
    <row r="932" s="16" customFormat="1" ht="13.5"/>
    <row r="933" s="16" customFormat="1" ht="13.5"/>
    <row r="934" s="16" customFormat="1" ht="13.5"/>
    <row r="935" s="16" customFormat="1" ht="13.5"/>
    <row r="936" s="16" customFormat="1" ht="13.5"/>
    <row r="937" s="16" customFormat="1" ht="13.5"/>
    <row r="938" s="16" customFormat="1" ht="13.5"/>
    <row r="939" s="16" customFormat="1" ht="13.5"/>
    <row r="940" s="16" customFormat="1" ht="13.5"/>
    <row r="941" s="16" customFormat="1" ht="13.5"/>
    <row r="942" s="16" customFormat="1" ht="13.5"/>
    <row r="943" s="16" customFormat="1" ht="13.5"/>
    <row r="944" s="16" customFormat="1" ht="13.5"/>
    <row r="945" s="16" customFormat="1" ht="13.5"/>
    <row r="946" s="16" customFormat="1" ht="13.5"/>
    <row r="947" s="16" customFormat="1" ht="13.5"/>
    <row r="948" s="16" customFormat="1" ht="13.5"/>
    <row r="949" s="16" customFormat="1" ht="13.5"/>
    <row r="950" s="16" customFormat="1" ht="13.5"/>
    <row r="951" s="16" customFormat="1" ht="13.5"/>
    <row r="952" s="16" customFormat="1" ht="13.5"/>
    <row r="953" s="16" customFormat="1" ht="13.5"/>
    <row r="954" s="16" customFormat="1" ht="13.5"/>
    <row r="955" s="16" customFormat="1" ht="13.5"/>
    <row r="956" s="16" customFormat="1" ht="13.5"/>
    <row r="957" s="16" customFormat="1" ht="13.5"/>
    <row r="958" s="16" customFormat="1" ht="13.5"/>
    <row r="959" s="16" customFormat="1" ht="13.5"/>
    <row r="960" s="16" customFormat="1" ht="13.5"/>
    <row r="961" s="16" customFormat="1" ht="13.5"/>
    <row r="962" s="16" customFormat="1" ht="13.5"/>
    <row r="963" s="16" customFormat="1" ht="13.5"/>
    <row r="964" s="16" customFormat="1" ht="13.5"/>
    <row r="965" s="16" customFormat="1" ht="13.5"/>
    <row r="966" s="16" customFormat="1" ht="13.5"/>
    <row r="967" s="16" customFormat="1" ht="13.5"/>
    <row r="968" s="16" customFormat="1" ht="13.5"/>
    <row r="969" s="16" customFormat="1" ht="13.5"/>
    <row r="970" s="16" customFormat="1" ht="13.5"/>
    <row r="971" s="16" customFormat="1" ht="13.5"/>
    <row r="972" s="16" customFormat="1" ht="13.5"/>
    <row r="973" s="16" customFormat="1" ht="13.5"/>
    <row r="974" s="16" customFormat="1" ht="13.5"/>
    <row r="975" s="16" customFormat="1" ht="13.5"/>
    <row r="976" s="16" customFormat="1" ht="13.5"/>
    <row r="977" s="16" customFormat="1" ht="13.5"/>
    <row r="978" s="16" customFormat="1" ht="13.5"/>
    <row r="979" s="16" customFormat="1" ht="13.5"/>
    <row r="980" s="16" customFormat="1" ht="13.5"/>
    <row r="981" s="16" customFormat="1" ht="13.5"/>
    <row r="982" s="16" customFormat="1" ht="13.5"/>
    <row r="983" s="16" customFormat="1" ht="13.5"/>
    <row r="984" s="16" customFormat="1" ht="13.5"/>
    <row r="985" s="16" customFormat="1" ht="13.5"/>
    <row r="986" s="16" customFormat="1" ht="13.5"/>
    <row r="987" s="16" customFormat="1" ht="13.5"/>
    <row r="988" s="16" customFormat="1" ht="13.5"/>
    <row r="989" s="16" customFormat="1" ht="13.5"/>
    <row r="990" s="16" customFormat="1" ht="13.5"/>
    <row r="991" s="16" customFormat="1" ht="13.5"/>
    <row r="992" s="16" customFormat="1" ht="13.5"/>
    <row r="993" s="16" customFormat="1" ht="13.5"/>
    <row r="994" s="16" customFormat="1" ht="13.5"/>
    <row r="995" s="16" customFormat="1" ht="13.5"/>
    <row r="996" s="16" customFormat="1" ht="13.5"/>
    <row r="997" s="16" customFormat="1" ht="13.5"/>
    <row r="998" s="16" customFormat="1" ht="13.5"/>
    <row r="999" s="16" customFormat="1" ht="13.5"/>
    <row r="1000" s="16" customFormat="1" ht="13.5"/>
    <row r="1001" s="16" customFormat="1" ht="13.5"/>
    <row r="1002" s="16" customFormat="1" ht="13.5"/>
    <row r="1003" s="16" customFormat="1" ht="13.5"/>
    <row r="1004" s="16" customFormat="1" ht="13.5"/>
    <row r="1005" s="16" customFormat="1" ht="13.5"/>
    <row r="1006" s="16" customFormat="1" ht="13.5"/>
    <row r="1007" s="16" customFormat="1" ht="13.5"/>
    <row r="1008" s="16" customFormat="1" ht="13.5"/>
    <row r="1009" s="16" customFormat="1" ht="13.5"/>
    <row r="1010" s="16" customFormat="1" ht="13.5"/>
    <row r="1011" s="16" customFormat="1" ht="13.5"/>
    <row r="1012" s="16" customFormat="1" ht="13.5"/>
    <row r="1013" s="16" customFormat="1" ht="13.5"/>
    <row r="1014" s="16" customFormat="1" ht="13.5"/>
    <row r="1015" s="16" customFormat="1" ht="13.5"/>
    <row r="1016" s="16" customFormat="1" ht="13.5"/>
    <row r="1017" s="16" customFormat="1" ht="13.5"/>
    <row r="1018" s="16" customFormat="1" ht="13.5"/>
    <row r="1019" s="16" customFormat="1" ht="13.5"/>
    <row r="1020" s="16" customFormat="1" ht="13.5"/>
    <row r="1021" s="16" customFormat="1" ht="13.5"/>
    <row r="1022" s="16" customFormat="1" ht="13.5"/>
    <row r="1023" s="16" customFormat="1" ht="13.5"/>
    <row r="1024" s="16" customFormat="1" ht="13.5"/>
    <row r="1025" s="16" customFormat="1" ht="13.5"/>
    <row r="1026" s="16" customFormat="1" ht="13.5"/>
    <row r="1027" s="16" customFormat="1" ht="13.5"/>
    <row r="1028" s="16" customFormat="1" ht="13.5"/>
    <row r="1029" s="16" customFormat="1" ht="13.5"/>
    <row r="1030" s="16" customFormat="1" ht="13.5"/>
    <row r="1031" s="16" customFormat="1" ht="13.5"/>
    <row r="1032" s="16" customFormat="1" ht="13.5"/>
    <row r="1033" s="16" customFormat="1" ht="13.5"/>
    <row r="1034" s="16" customFormat="1" ht="13.5"/>
    <row r="1035" s="16" customFormat="1" ht="13.5"/>
    <row r="1036" s="16" customFormat="1" ht="13.5"/>
    <row r="1037" s="16" customFormat="1" ht="13.5"/>
    <row r="1038" s="16" customFormat="1" ht="13.5"/>
    <row r="1039" s="16" customFormat="1" ht="13.5"/>
    <row r="1040" s="16" customFormat="1" ht="13.5"/>
    <row r="1041" s="16" customFormat="1" ht="13.5"/>
    <row r="1042" s="16" customFormat="1" ht="13.5"/>
    <row r="1043" s="16" customFormat="1" ht="13.5"/>
    <row r="1044" s="16" customFormat="1" ht="13.5"/>
    <row r="1045" s="16" customFormat="1" ht="13.5"/>
    <row r="1046" s="16" customFormat="1" ht="13.5"/>
    <row r="1047" s="16" customFormat="1" ht="13.5"/>
    <row r="1048" s="16" customFormat="1" ht="13.5"/>
    <row r="1049" s="16" customFormat="1" ht="13.5"/>
    <row r="1050" s="16" customFormat="1" ht="13.5"/>
    <row r="1051" s="16" customFormat="1" ht="13.5"/>
    <row r="1052" s="16" customFormat="1" ht="13.5"/>
    <row r="1053" s="16" customFormat="1" ht="13.5"/>
    <row r="1054" s="16" customFormat="1" ht="13.5"/>
    <row r="1055" s="16" customFormat="1" ht="13.5"/>
    <row r="1056" s="16" customFormat="1" ht="13.5"/>
    <row r="1057" s="16" customFormat="1" ht="13.5"/>
    <row r="1058" s="16" customFormat="1" ht="13.5"/>
    <row r="1059" s="16" customFormat="1" ht="13.5"/>
    <row r="1060" s="16" customFormat="1" ht="13.5"/>
    <row r="1061" s="16" customFormat="1" ht="13.5"/>
    <row r="1062" s="16" customFormat="1" ht="13.5"/>
    <row r="1063" s="16" customFormat="1" ht="13.5"/>
    <row r="1064" s="16" customFormat="1" ht="13.5"/>
    <row r="1065" s="16" customFormat="1" ht="13.5"/>
    <row r="1066" s="16" customFormat="1" ht="13.5"/>
    <row r="1067" s="16" customFormat="1" ht="13.5"/>
    <row r="1068" s="16" customFormat="1" ht="13.5"/>
    <row r="1069" s="16" customFormat="1" ht="13.5"/>
    <row r="1070" s="16" customFormat="1" ht="13.5"/>
    <row r="1071" s="16" customFormat="1" ht="13.5"/>
    <row r="1072" s="16" customFormat="1" ht="13.5"/>
    <row r="1073" s="16" customFormat="1" ht="13.5"/>
    <row r="1074" s="16" customFormat="1" ht="13.5"/>
    <row r="1075" s="16" customFormat="1" ht="13.5"/>
    <row r="1076" s="16" customFormat="1" ht="13.5"/>
    <row r="1077" s="16" customFormat="1" ht="13.5"/>
    <row r="1078" s="16" customFormat="1" ht="13.5"/>
    <row r="1079" s="16" customFormat="1" ht="13.5"/>
    <row r="1080" s="16" customFormat="1" ht="13.5"/>
    <row r="1081" s="16" customFormat="1" ht="13.5"/>
    <row r="1082" s="16" customFormat="1" ht="13.5"/>
    <row r="1083" s="16" customFormat="1" ht="13.5"/>
    <row r="1084" s="16" customFormat="1" ht="13.5"/>
    <row r="1085" s="16" customFormat="1" ht="13.5"/>
    <row r="1086" s="16" customFormat="1" ht="13.5"/>
    <row r="1087" s="16" customFormat="1" ht="13.5"/>
    <row r="1088" s="16" customFormat="1" ht="13.5"/>
    <row r="1089" s="16" customFormat="1" ht="13.5"/>
    <row r="1090" s="16" customFormat="1" ht="13.5"/>
    <row r="1091" s="16" customFormat="1" ht="13.5"/>
    <row r="1092" s="16" customFormat="1" ht="13.5"/>
    <row r="1093" s="16" customFormat="1" ht="13.5"/>
    <row r="1094" s="16" customFormat="1" ht="13.5"/>
    <row r="1095" s="16" customFormat="1" ht="13.5"/>
    <row r="1096" s="16" customFormat="1" ht="13.5"/>
    <row r="1097" s="16" customFormat="1" ht="13.5"/>
    <row r="1098" s="16" customFormat="1" ht="13.5"/>
    <row r="1099" s="16" customFormat="1" ht="13.5"/>
    <row r="1100" s="16" customFormat="1" ht="13.5"/>
    <row r="1101" s="16" customFormat="1" ht="13.5"/>
    <row r="1102" s="16" customFormat="1" ht="13.5"/>
    <row r="1103" s="16" customFormat="1" ht="13.5"/>
    <row r="1104" s="16" customFormat="1" ht="13.5"/>
    <row r="1105" s="16" customFormat="1" ht="13.5"/>
    <row r="1106" s="16" customFormat="1" ht="13.5"/>
    <row r="1107" s="16" customFormat="1" ht="13.5"/>
    <row r="1108" s="16" customFormat="1" ht="13.5"/>
    <row r="1109" s="16" customFormat="1" ht="13.5"/>
    <row r="1110" s="16" customFormat="1" ht="13.5"/>
    <row r="1111" s="16" customFormat="1" ht="13.5"/>
    <row r="1112" s="16" customFormat="1" ht="13.5"/>
    <row r="1113" s="16" customFormat="1" ht="13.5"/>
    <row r="1114" s="16" customFormat="1" ht="13.5"/>
    <row r="1115" s="16" customFormat="1" ht="13.5"/>
    <row r="1116" s="16" customFormat="1" ht="13.5"/>
    <row r="1117" s="16" customFormat="1" ht="13.5"/>
    <row r="1118" s="16" customFormat="1" ht="13.5"/>
    <row r="1119" s="16" customFormat="1" ht="13.5"/>
    <row r="1120" s="16" customFormat="1" ht="13.5"/>
    <row r="1121" s="16" customFormat="1" ht="13.5"/>
    <row r="1122" s="16" customFormat="1" ht="13.5"/>
    <row r="1123" s="16" customFormat="1" ht="13.5"/>
    <row r="1124" s="16" customFormat="1" ht="13.5"/>
    <row r="1125" s="16" customFormat="1" ht="13.5"/>
    <row r="1126" s="16" customFormat="1" ht="13.5"/>
    <row r="1127" s="16" customFormat="1" ht="13.5"/>
    <row r="1128" s="16" customFormat="1" ht="13.5"/>
    <row r="1129" s="16" customFormat="1" ht="13.5"/>
    <row r="1130" s="16" customFormat="1" ht="13.5"/>
    <row r="1131" s="16" customFormat="1" ht="13.5"/>
    <row r="1132" s="16" customFormat="1" ht="13.5"/>
    <row r="1133" s="16" customFormat="1" ht="13.5"/>
    <row r="1134" s="16" customFormat="1" ht="13.5"/>
    <row r="1135" s="16" customFormat="1" ht="13.5"/>
    <row r="1136" s="16" customFormat="1" ht="13.5"/>
    <row r="1137" s="16" customFormat="1" ht="13.5"/>
    <row r="1138" s="16" customFormat="1" ht="13.5"/>
    <row r="1139" s="16" customFormat="1" ht="13.5"/>
    <row r="1140" s="16" customFormat="1" ht="13.5"/>
    <row r="1141" s="16" customFormat="1" ht="13.5"/>
    <row r="1142" s="16" customFormat="1" ht="13.5"/>
    <row r="1143" s="16" customFormat="1" ht="13.5"/>
    <row r="1144" s="16" customFormat="1" ht="13.5"/>
    <row r="1145" s="16" customFormat="1" ht="13.5"/>
    <row r="1146" s="16" customFormat="1" ht="13.5"/>
    <row r="1147" s="16" customFormat="1" ht="13.5"/>
    <row r="1148" s="16" customFormat="1" ht="13.5"/>
    <row r="1149" s="16" customFormat="1" ht="13.5"/>
    <row r="1150" s="16" customFormat="1" ht="13.5"/>
    <row r="1151" s="16" customFormat="1" ht="13.5"/>
    <row r="1152" s="16" customFormat="1" ht="13.5"/>
    <row r="1153" s="16" customFormat="1" ht="13.5"/>
    <row r="1154" s="16" customFormat="1" ht="13.5"/>
    <row r="1155" s="16" customFormat="1" ht="13.5"/>
    <row r="1156" s="16" customFormat="1" ht="13.5"/>
    <row r="1157" s="16" customFormat="1" ht="13.5"/>
    <row r="1158" s="16" customFormat="1" ht="13.5"/>
    <row r="1159" s="16" customFormat="1" ht="13.5"/>
    <row r="1160" s="16" customFormat="1" ht="13.5"/>
    <row r="1161" s="16" customFormat="1" ht="13.5"/>
    <row r="1162" s="16" customFormat="1" ht="13.5"/>
    <row r="1163" s="16" customFormat="1" ht="13.5"/>
    <row r="1164" s="16" customFormat="1" ht="13.5"/>
    <row r="1165" s="16" customFormat="1" ht="13.5"/>
    <row r="1166" s="16" customFormat="1" ht="13.5"/>
    <row r="1167" s="16" customFormat="1" ht="13.5"/>
    <row r="1168" s="16" customFormat="1" ht="13.5"/>
    <row r="1169" s="16" customFormat="1" ht="13.5"/>
    <row r="1170" s="16" customFormat="1" ht="13.5"/>
    <row r="1171" s="16" customFormat="1" ht="13.5"/>
    <row r="1172" s="16" customFormat="1" ht="13.5"/>
    <row r="1173" s="16" customFormat="1" ht="13.5"/>
    <row r="1174" s="16" customFormat="1" ht="13.5"/>
    <row r="1175" s="16" customFormat="1" ht="13.5"/>
    <row r="1176" s="16" customFormat="1" ht="13.5"/>
    <row r="1177" s="16" customFormat="1" ht="13.5"/>
    <row r="1178" s="16" customFormat="1" ht="13.5"/>
    <row r="1179" s="16" customFormat="1" ht="13.5"/>
    <row r="1180" s="16" customFormat="1" ht="13.5"/>
    <row r="1181" s="16" customFormat="1" ht="13.5"/>
    <row r="1182" s="16" customFormat="1" ht="13.5"/>
    <row r="1183" s="16" customFormat="1" ht="13.5"/>
    <row r="1184" s="16" customFormat="1" ht="13.5"/>
    <row r="1185" s="16" customFormat="1" ht="13.5"/>
    <row r="1186" s="16" customFormat="1" ht="13.5"/>
    <row r="1187" s="16" customFormat="1" ht="13.5"/>
    <row r="1188" s="16" customFormat="1" ht="13.5"/>
    <row r="1189" s="16" customFormat="1" ht="13.5"/>
    <row r="1190" s="16" customFormat="1" ht="13.5"/>
    <row r="1191" s="16" customFormat="1" ht="13.5"/>
    <row r="1192" s="16" customFormat="1" ht="13.5"/>
    <row r="1193" s="16" customFormat="1" ht="13.5"/>
    <row r="1194" s="16" customFormat="1" ht="13.5"/>
    <row r="1195" s="16" customFormat="1" ht="13.5"/>
    <row r="1196" s="16" customFormat="1" ht="13.5"/>
    <row r="1197" s="16" customFormat="1" ht="13.5"/>
    <row r="1198" s="16" customFormat="1" ht="13.5"/>
    <row r="1199" s="16" customFormat="1" ht="13.5"/>
    <row r="1200" s="16" customFormat="1" ht="13.5"/>
    <row r="1201" s="16" customFormat="1" ht="13.5"/>
    <row r="1202" s="16" customFormat="1" ht="13.5"/>
    <row r="1203" s="16" customFormat="1" ht="13.5"/>
    <row r="1204" s="16" customFormat="1" ht="13.5"/>
    <row r="1205" s="16" customFormat="1" ht="13.5"/>
    <row r="1206" s="16" customFormat="1" ht="13.5"/>
    <row r="1207" s="16" customFormat="1" ht="13.5"/>
    <row r="1208" s="16" customFormat="1" ht="13.5"/>
    <row r="1209" s="16" customFormat="1" ht="13.5"/>
    <row r="1210" s="16" customFormat="1" ht="13.5"/>
    <row r="1211" s="16" customFormat="1" ht="13.5"/>
    <row r="1212" s="16" customFormat="1" ht="13.5"/>
    <row r="1213" s="16" customFormat="1" ht="13.5"/>
    <row r="1214" s="16" customFormat="1" ht="13.5"/>
    <row r="1215" s="16" customFormat="1" ht="13.5"/>
    <row r="1216" s="16" customFormat="1" ht="13.5"/>
    <row r="1217" s="16" customFormat="1" ht="13.5"/>
    <row r="1218" s="16" customFormat="1" ht="13.5"/>
    <row r="1219" s="16" customFormat="1" ht="13.5"/>
    <row r="1220" s="16" customFormat="1" ht="13.5"/>
    <row r="1221" s="16" customFormat="1" ht="13.5"/>
    <row r="1222" s="16" customFormat="1" ht="13.5"/>
    <row r="1223" s="16" customFormat="1" ht="13.5"/>
    <row r="1224" s="16" customFormat="1" ht="13.5"/>
    <row r="1225" s="16" customFormat="1" ht="13.5"/>
    <row r="1226" s="16" customFormat="1" ht="13.5"/>
    <row r="1227" s="16" customFormat="1" ht="13.5"/>
    <row r="1228" s="16" customFormat="1" ht="13.5"/>
    <row r="1229" s="16" customFormat="1" ht="13.5"/>
    <row r="1230" s="16" customFormat="1" ht="13.5"/>
    <row r="1231" s="16" customFormat="1" ht="13.5"/>
    <row r="1232" s="16" customFormat="1" ht="13.5"/>
    <row r="1233" s="16" customFormat="1" ht="13.5"/>
    <row r="1234" s="16" customFormat="1" ht="13.5"/>
    <row r="1235" s="16" customFormat="1" ht="13.5"/>
    <row r="1236" s="16" customFormat="1" ht="13.5"/>
    <row r="1237" s="16" customFormat="1" ht="13.5"/>
    <row r="1238" s="16" customFormat="1" ht="13.5"/>
    <row r="1239" s="16" customFormat="1" ht="13.5"/>
    <row r="1240" s="16" customFormat="1" ht="13.5"/>
    <row r="1241" s="16" customFormat="1" ht="13.5"/>
    <row r="1242" s="16" customFormat="1" ht="13.5"/>
    <row r="1243" s="16" customFormat="1" ht="13.5"/>
    <row r="1244" s="16" customFormat="1" ht="13.5"/>
    <row r="1245" s="16" customFormat="1" ht="13.5"/>
    <row r="1246" s="16" customFormat="1" ht="13.5"/>
    <row r="1247" s="16" customFormat="1" ht="13.5"/>
    <row r="1248" s="16" customFormat="1" ht="13.5"/>
    <row r="1249" s="16" customFormat="1" ht="13.5"/>
    <row r="1250" s="16" customFormat="1" ht="13.5"/>
    <row r="1251" s="16" customFormat="1" ht="13.5"/>
    <row r="1252" s="16" customFormat="1" ht="13.5"/>
    <row r="1253" s="16" customFormat="1" ht="13.5"/>
    <row r="1254" s="16" customFormat="1" ht="13.5"/>
    <row r="1255" s="16" customFormat="1" ht="13.5"/>
    <row r="1256" s="16" customFormat="1" ht="13.5"/>
    <row r="1257" s="16" customFormat="1" ht="13.5"/>
    <row r="1258" s="16" customFormat="1" ht="13.5"/>
    <row r="1259" s="16" customFormat="1" ht="13.5"/>
    <row r="1260" s="16" customFormat="1" ht="13.5"/>
    <row r="1261" s="16" customFormat="1" ht="13.5"/>
    <row r="1262" s="16" customFormat="1" ht="13.5"/>
    <row r="1263" s="16" customFormat="1" ht="13.5"/>
    <row r="1264" s="16" customFormat="1" ht="13.5"/>
    <row r="1265" s="16" customFormat="1" ht="13.5"/>
    <row r="1266" s="16" customFormat="1" ht="13.5"/>
    <row r="1267" s="16" customFormat="1" ht="13.5"/>
    <row r="1268" s="16" customFormat="1" ht="13.5"/>
    <row r="1269" s="16" customFormat="1" ht="13.5"/>
    <row r="1270" s="16" customFormat="1" ht="13.5"/>
    <row r="1271" s="16" customFormat="1" ht="13.5"/>
    <row r="1272" s="16" customFormat="1" ht="13.5"/>
    <row r="1273" s="16" customFormat="1" ht="13.5"/>
    <row r="1274" s="16" customFormat="1" ht="13.5"/>
    <row r="1275" s="16" customFormat="1" ht="13.5"/>
    <row r="1276" s="16" customFormat="1" ht="13.5"/>
    <row r="1277" s="16" customFormat="1" ht="13.5"/>
    <row r="1278" s="16" customFormat="1" ht="13.5"/>
    <row r="1279" s="16" customFormat="1" ht="13.5"/>
    <row r="1280" s="16" customFormat="1" ht="13.5"/>
    <row r="1281" s="16" customFormat="1" ht="13.5"/>
    <row r="1282" s="16" customFormat="1" ht="13.5"/>
    <row r="1283" s="16" customFormat="1" ht="13.5"/>
    <row r="1284" s="16" customFormat="1" ht="13.5"/>
    <row r="1285" s="16" customFormat="1" ht="13.5"/>
    <row r="1286" s="16" customFormat="1" ht="13.5"/>
    <row r="1287" s="16" customFormat="1" ht="13.5"/>
    <row r="1288" s="16" customFormat="1" ht="13.5"/>
    <row r="1289" s="16" customFormat="1" ht="13.5"/>
    <row r="1290" s="16" customFormat="1" ht="13.5"/>
    <row r="1291" s="16" customFormat="1" ht="13.5"/>
    <row r="1292" s="16" customFormat="1" ht="13.5"/>
    <row r="1293" s="16" customFormat="1" ht="13.5"/>
    <row r="1294" s="16" customFormat="1" ht="13.5"/>
    <row r="1295" s="16" customFormat="1" ht="13.5"/>
    <row r="1296" s="16" customFormat="1" ht="13.5"/>
    <row r="1297" s="16" customFormat="1" ht="13.5"/>
    <row r="1298" s="16" customFormat="1" ht="13.5"/>
    <row r="1299" s="16" customFormat="1" ht="13.5"/>
    <row r="1300" s="16" customFormat="1" ht="13.5"/>
    <row r="1301" s="16" customFormat="1" ht="13.5"/>
    <row r="1302" s="16" customFormat="1" ht="13.5"/>
    <row r="1303" s="16" customFormat="1" ht="13.5"/>
    <row r="1304" s="16" customFormat="1" ht="13.5"/>
    <row r="1305" s="16" customFormat="1" ht="13.5"/>
    <row r="1306" s="16" customFormat="1" ht="13.5"/>
    <row r="1307" s="16" customFormat="1" ht="13.5"/>
    <row r="1308" s="16" customFormat="1" ht="13.5"/>
    <row r="1309" s="16" customFormat="1" ht="13.5"/>
    <row r="1310" s="16" customFormat="1" ht="13.5"/>
    <row r="1311" s="16" customFormat="1" ht="13.5"/>
    <row r="1312" s="16" customFormat="1" ht="13.5"/>
    <row r="1313" s="16" customFormat="1" ht="13.5"/>
    <row r="1314" s="16" customFormat="1" ht="13.5"/>
    <row r="1315" s="16" customFormat="1" ht="13.5"/>
    <row r="1316" s="16" customFormat="1" ht="13.5"/>
    <row r="1317" s="16" customFormat="1" ht="13.5"/>
    <row r="1318" s="16" customFormat="1" ht="13.5"/>
    <row r="1319" s="16" customFormat="1" ht="13.5"/>
    <row r="1320" s="16" customFormat="1" ht="13.5"/>
    <row r="1321" s="16" customFormat="1" ht="13.5"/>
    <row r="1322" s="16" customFormat="1" ht="13.5"/>
    <row r="1323" s="16" customFormat="1" ht="13.5"/>
    <row r="1324" s="16" customFormat="1" ht="13.5"/>
    <row r="1325" s="16" customFormat="1" ht="13.5"/>
    <row r="1326" s="16" customFormat="1" ht="13.5"/>
    <row r="1327" s="16" customFormat="1" ht="13.5"/>
    <row r="1328" s="16" customFormat="1" ht="13.5"/>
    <row r="1329" s="16" customFormat="1" ht="13.5"/>
    <row r="1330" s="16" customFormat="1" ht="13.5"/>
    <row r="1331" s="16" customFormat="1" ht="13.5"/>
    <row r="1332" s="16" customFormat="1" ht="13.5"/>
    <row r="1333" s="16" customFormat="1" ht="13.5"/>
    <row r="1334" s="16" customFormat="1" ht="13.5"/>
    <row r="1335" s="16" customFormat="1" ht="13.5"/>
    <row r="1336" s="16" customFormat="1" ht="13.5"/>
    <row r="1337" s="16" customFormat="1" ht="13.5"/>
    <row r="1338" s="16" customFormat="1" ht="13.5"/>
    <row r="1339" s="16" customFormat="1" ht="13.5"/>
    <row r="1340" s="16" customFormat="1" ht="13.5"/>
    <row r="1341" s="16" customFormat="1" ht="13.5"/>
    <row r="1342" s="16" customFormat="1" ht="13.5"/>
    <row r="1343" s="16" customFormat="1" ht="13.5"/>
    <row r="1344" s="16" customFormat="1" ht="13.5"/>
    <row r="1345" s="16" customFormat="1" ht="13.5"/>
    <row r="1346" s="16" customFormat="1" ht="13.5"/>
    <row r="1347" s="16" customFormat="1" ht="13.5"/>
    <row r="1348" s="16" customFormat="1" ht="13.5"/>
    <row r="1349" s="16" customFormat="1" ht="13.5"/>
    <row r="1350" s="16" customFormat="1" ht="13.5"/>
    <row r="1351" s="16" customFormat="1" ht="13.5"/>
    <row r="1352" s="16" customFormat="1" ht="13.5"/>
    <row r="1353" s="16" customFormat="1" ht="13.5"/>
    <row r="1354" s="16" customFormat="1" ht="13.5"/>
    <row r="1355" s="16" customFormat="1" ht="13.5"/>
    <row r="1356" s="16" customFormat="1" ht="13.5"/>
    <row r="1357" s="16" customFormat="1" ht="13.5"/>
    <row r="1358" s="16" customFormat="1" ht="13.5"/>
    <row r="1359" s="16" customFormat="1" ht="13.5"/>
    <row r="1360" s="16" customFormat="1" ht="13.5"/>
    <row r="1361" s="16" customFormat="1" ht="13.5"/>
    <row r="1362" s="16" customFormat="1" ht="13.5"/>
    <row r="1363" s="16" customFormat="1" ht="13.5"/>
    <row r="1364" s="16" customFormat="1" ht="13.5"/>
    <row r="1365" s="16" customFormat="1" ht="13.5"/>
    <row r="1366" s="16" customFormat="1" ht="13.5"/>
    <row r="1367" s="16" customFormat="1" ht="13.5"/>
    <row r="1368" s="16" customFormat="1" ht="13.5"/>
    <row r="1369" s="16" customFormat="1" ht="13.5"/>
    <row r="1370" s="16" customFormat="1" ht="13.5"/>
    <row r="1371" s="16" customFormat="1" ht="13.5"/>
    <row r="1372" s="16" customFormat="1" ht="13.5"/>
    <row r="1373" s="16" customFormat="1" ht="13.5"/>
    <row r="1374" s="16" customFormat="1" ht="13.5"/>
    <row r="1375" s="16" customFormat="1" ht="13.5"/>
    <row r="1376" s="16" customFormat="1" ht="13.5"/>
    <row r="1377" s="16" customFormat="1" ht="13.5"/>
    <row r="1378" s="16" customFormat="1" ht="13.5"/>
    <row r="1379" s="16" customFormat="1" ht="13.5"/>
    <row r="1380" s="16" customFormat="1" ht="13.5"/>
    <row r="1381" s="16" customFormat="1" ht="13.5"/>
    <row r="1382" s="16" customFormat="1" ht="13.5"/>
    <row r="1383" s="16" customFormat="1" ht="13.5"/>
    <row r="1384" s="16" customFormat="1" ht="13.5"/>
    <row r="1385" s="16" customFormat="1" ht="13.5"/>
    <row r="1386" s="16" customFormat="1" ht="13.5"/>
    <row r="1387" s="16" customFormat="1" ht="13.5"/>
    <row r="1388" s="16" customFormat="1" ht="13.5"/>
    <row r="1389" s="16" customFormat="1" ht="13.5"/>
    <row r="1390" s="16" customFormat="1" ht="13.5"/>
    <row r="1391" s="16" customFormat="1" ht="13.5"/>
    <row r="1392" s="16" customFormat="1" ht="13.5"/>
    <row r="1393" s="16" customFormat="1" ht="13.5"/>
    <row r="1394" s="16" customFormat="1" ht="13.5"/>
    <row r="1395" s="16" customFormat="1" ht="13.5"/>
    <row r="1396" s="16" customFormat="1" ht="13.5"/>
    <row r="1397" s="16" customFormat="1" ht="13.5"/>
    <row r="1398" s="16" customFormat="1" ht="13.5"/>
    <row r="1399" s="16" customFormat="1" ht="13.5"/>
    <row r="1400" s="16" customFormat="1" ht="13.5"/>
    <row r="1401" s="16" customFormat="1" ht="13.5"/>
    <row r="1402" s="16" customFormat="1" ht="13.5"/>
    <row r="1403" s="16" customFormat="1" ht="13.5"/>
    <row r="1404" s="16" customFormat="1" ht="13.5"/>
    <row r="1405" s="16" customFormat="1" ht="13.5"/>
    <row r="1406" s="16" customFormat="1" ht="13.5"/>
    <row r="1407" s="16" customFormat="1" ht="13.5"/>
    <row r="1408" s="16" customFormat="1" ht="13.5"/>
    <row r="1409" s="16" customFormat="1" ht="13.5"/>
    <row r="1410" s="16" customFormat="1" ht="13.5"/>
    <row r="1411" s="16" customFormat="1" ht="13.5"/>
    <row r="1412" s="16" customFormat="1" ht="13.5"/>
    <row r="1413" s="16" customFormat="1" ht="13.5"/>
    <row r="1414" s="16" customFormat="1" ht="13.5"/>
    <row r="1415" s="16" customFormat="1" ht="13.5"/>
    <row r="1416" s="16" customFormat="1" ht="13.5"/>
    <row r="1417" s="16" customFormat="1" ht="13.5"/>
    <row r="1418" s="16" customFormat="1" ht="13.5"/>
    <row r="1419" s="16" customFormat="1" ht="13.5"/>
    <row r="1420" s="16" customFormat="1" ht="13.5"/>
    <row r="1421" s="16" customFormat="1" ht="13.5"/>
    <row r="1422" s="16" customFormat="1" ht="13.5"/>
    <row r="1423" s="16" customFormat="1" ht="13.5"/>
    <row r="1424" s="16" customFormat="1" ht="13.5"/>
    <row r="1425" s="16" customFormat="1" ht="13.5"/>
    <row r="1426" s="16" customFormat="1" ht="13.5"/>
    <row r="1427" s="16" customFormat="1" ht="13.5"/>
    <row r="1428" s="16" customFormat="1" ht="13.5"/>
    <row r="1429" s="16" customFormat="1" ht="13.5"/>
    <row r="1430" s="16" customFormat="1" ht="13.5"/>
    <row r="1431" s="16" customFormat="1" ht="13.5"/>
    <row r="1432" s="16" customFormat="1" ht="13.5"/>
    <row r="1433" s="16" customFormat="1" ht="13.5"/>
    <row r="1434" s="16" customFormat="1" ht="13.5"/>
    <row r="1435" s="16" customFormat="1" ht="13.5"/>
    <row r="1436" s="16" customFormat="1" ht="13.5"/>
    <row r="1437" s="16" customFormat="1" ht="13.5"/>
    <row r="1438" s="16" customFormat="1" ht="13.5"/>
    <row r="1439" s="16" customFormat="1" ht="13.5"/>
    <row r="1440" s="16" customFormat="1" ht="13.5"/>
    <row r="1441" s="16" customFormat="1" ht="13.5"/>
    <row r="1442" s="16" customFormat="1" ht="13.5"/>
    <row r="1443" s="16" customFormat="1" ht="13.5"/>
    <row r="1444" s="16" customFormat="1" ht="13.5"/>
    <row r="1445" s="16" customFormat="1" ht="13.5"/>
    <row r="1446" s="16" customFormat="1" ht="13.5"/>
    <row r="1447" s="16" customFormat="1" ht="13.5"/>
    <row r="1448" s="16" customFormat="1" ht="13.5"/>
    <row r="1449" s="16" customFormat="1" ht="13.5"/>
    <row r="1450" s="16" customFormat="1" ht="13.5"/>
    <row r="1451" s="16" customFormat="1" ht="13.5"/>
    <row r="1452" s="16" customFormat="1" ht="13.5"/>
    <row r="1453" s="16" customFormat="1" ht="13.5"/>
    <row r="1454" s="16" customFormat="1" ht="13.5"/>
    <row r="1455" s="16" customFormat="1" ht="13.5"/>
    <row r="1456" s="16" customFormat="1" ht="13.5"/>
    <row r="1457" s="16" customFormat="1" ht="13.5"/>
    <row r="1458" s="16" customFormat="1" ht="13.5"/>
    <row r="1459" s="16" customFormat="1" ht="13.5"/>
    <row r="1460" s="16" customFormat="1" ht="13.5"/>
    <row r="1461" s="16" customFormat="1" ht="13.5"/>
    <row r="1462" s="16" customFormat="1" ht="13.5"/>
    <row r="1463" s="16" customFormat="1" ht="13.5"/>
    <row r="1464" s="16" customFormat="1" ht="13.5"/>
    <row r="1465" s="16" customFormat="1" ht="13.5"/>
    <row r="1466" s="16" customFormat="1" ht="13.5"/>
    <row r="1467" s="16" customFormat="1" ht="13.5"/>
    <row r="1468" s="16" customFormat="1" ht="13.5"/>
    <row r="1469" s="16" customFormat="1" ht="13.5"/>
    <row r="1470" s="16" customFormat="1" ht="13.5"/>
    <row r="1471" s="16" customFormat="1" ht="13.5"/>
    <row r="1472" s="16" customFormat="1" ht="13.5"/>
    <row r="1473" s="16" customFormat="1" ht="13.5"/>
    <row r="1474" s="16" customFormat="1" ht="13.5"/>
    <row r="1475" s="16" customFormat="1" ht="13.5"/>
    <row r="1476" s="16" customFormat="1" ht="13.5"/>
    <row r="1477" s="16" customFormat="1" ht="13.5"/>
    <row r="1478" s="16" customFormat="1" ht="13.5"/>
    <row r="1479" s="16" customFormat="1" ht="13.5"/>
    <row r="1480" s="16" customFormat="1" ht="13.5"/>
    <row r="1481" s="16" customFormat="1" ht="13.5"/>
    <row r="1482" s="16" customFormat="1" ht="13.5"/>
    <row r="1483" s="16" customFormat="1" ht="13.5"/>
    <row r="1484" s="16" customFormat="1" ht="13.5"/>
    <row r="1485" s="16" customFormat="1" ht="13.5"/>
    <row r="1486" s="16" customFormat="1" ht="13.5"/>
    <row r="1487" s="16" customFormat="1" ht="13.5"/>
    <row r="1488" s="16" customFormat="1" ht="13.5"/>
    <row r="1489" s="16" customFormat="1" ht="13.5"/>
    <row r="1490" s="16" customFormat="1" ht="13.5"/>
    <row r="1491" s="16" customFormat="1" ht="13.5"/>
    <row r="1492" s="16" customFormat="1" ht="13.5"/>
    <row r="1493" s="16" customFormat="1" ht="13.5"/>
    <row r="1494" s="16" customFormat="1" ht="13.5"/>
    <row r="1495" s="16" customFormat="1" ht="13.5"/>
    <row r="1496" s="16" customFormat="1" ht="13.5"/>
    <row r="1497" s="16" customFormat="1" ht="13.5"/>
    <row r="1498" s="16" customFormat="1" ht="13.5"/>
    <row r="1499" s="16" customFormat="1" ht="13.5"/>
    <row r="1500" s="16" customFormat="1" ht="13.5"/>
    <row r="1501" s="16" customFormat="1" ht="13.5"/>
    <row r="1502" s="16" customFormat="1" ht="13.5"/>
    <row r="1503" s="16" customFormat="1" ht="13.5"/>
    <row r="1504" s="16" customFormat="1" ht="13.5"/>
    <row r="1505" s="16" customFormat="1" ht="13.5"/>
    <row r="1506" s="16" customFormat="1" ht="13.5"/>
    <row r="1507" s="16" customFormat="1" ht="13.5"/>
    <row r="1508" s="16" customFormat="1" ht="13.5"/>
    <row r="1509" s="16" customFormat="1" ht="13.5"/>
    <row r="1510" s="16" customFormat="1" ht="13.5"/>
    <row r="1511" s="16" customFormat="1" ht="13.5"/>
    <row r="1512" s="16" customFormat="1" ht="13.5"/>
    <row r="1513" s="16" customFormat="1" ht="13.5"/>
    <row r="1514" s="16" customFormat="1" ht="13.5"/>
    <row r="1515" s="16" customFormat="1" ht="13.5"/>
    <row r="1516" s="16" customFormat="1" ht="13.5"/>
    <row r="1517" s="16" customFormat="1" ht="13.5"/>
    <row r="1518" s="16" customFormat="1" ht="13.5"/>
    <row r="1519" s="16" customFormat="1" ht="13.5"/>
    <row r="1520" s="16" customFormat="1" ht="13.5"/>
    <row r="1521" s="16" customFormat="1" ht="13.5"/>
    <row r="1522" s="16" customFormat="1" ht="13.5"/>
    <row r="1523" s="16" customFormat="1" ht="13.5"/>
    <row r="1524" s="16" customFormat="1" ht="13.5"/>
    <row r="1525" s="16" customFormat="1" ht="13.5"/>
    <row r="1526" s="16" customFormat="1" ht="13.5"/>
    <row r="1527" s="16" customFormat="1" ht="13.5"/>
    <row r="1528" s="16" customFormat="1" ht="13.5"/>
    <row r="1529" s="16" customFormat="1" ht="13.5"/>
    <row r="1530" s="16" customFormat="1" ht="13.5"/>
    <row r="1531" s="16" customFormat="1" ht="13.5"/>
    <row r="1532" s="16" customFormat="1" ht="13.5"/>
    <row r="1533" s="16" customFormat="1" ht="13.5"/>
    <row r="1534" s="16" customFormat="1" ht="13.5"/>
    <row r="1535" s="16" customFormat="1" ht="13.5"/>
    <row r="1536" s="16" customFormat="1" ht="13.5"/>
    <row r="1537" s="16" customFormat="1" ht="13.5"/>
    <row r="1538" s="16" customFormat="1" ht="13.5"/>
    <row r="1539" s="16" customFormat="1" ht="13.5"/>
    <row r="1540" s="16" customFormat="1" ht="13.5"/>
    <row r="1541" s="16" customFormat="1" ht="13.5"/>
    <row r="1542" s="16" customFormat="1" ht="13.5"/>
    <row r="1543" s="16" customFormat="1" ht="13.5"/>
    <row r="1544" s="16" customFormat="1" ht="13.5"/>
    <row r="1545" s="16" customFormat="1" ht="13.5"/>
    <row r="1546" s="16" customFormat="1" ht="13.5"/>
    <row r="1547" s="16" customFormat="1" ht="13.5"/>
    <row r="1548" s="16" customFormat="1" ht="13.5"/>
    <row r="1549" s="16" customFormat="1" ht="13.5"/>
    <row r="1550" s="16" customFormat="1" ht="13.5"/>
    <row r="1551" s="16" customFormat="1" ht="13.5"/>
    <row r="1552" s="16" customFormat="1" ht="13.5"/>
    <row r="1553" s="16" customFormat="1" ht="13.5"/>
    <row r="1554" s="16" customFormat="1" ht="13.5"/>
    <row r="1555" s="16" customFormat="1" ht="13.5"/>
    <row r="1556" s="16" customFormat="1" ht="13.5"/>
    <row r="1557" s="16" customFormat="1" ht="13.5"/>
    <row r="1558" s="16" customFormat="1" ht="13.5"/>
    <row r="1559" s="16" customFormat="1" ht="13.5"/>
    <row r="1560" s="16" customFormat="1" ht="13.5"/>
    <row r="1561" s="16" customFormat="1" ht="13.5"/>
    <row r="1562" s="16" customFormat="1" ht="13.5"/>
    <row r="1563" s="16" customFormat="1" ht="13.5"/>
    <row r="1564" s="16" customFormat="1" ht="13.5"/>
    <row r="1565" s="16" customFormat="1" ht="13.5"/>
    <row r="1566" s="16" customFormat="1" ht="13.5"/>
    <row r="1567" s="16" customFormat="1" ht="13.5"/>
    <row r="1568" s="16" customFormat="1" ht="13.5"/>
    <row r="1569" s="16" customFormat="1" ht="13.5"/>
    <row r="1570" s="16" customFormat="1" ht="13.5"/>
    <row r="1571" s="16" customFormat="1" ht="13.5"/>
    <row r="1572" s="16" customFormat="1" ht="13.5"/>
    <row r="1573" s="16" customFormat="1" ht="13.5"/>
    <row r="1574" s="16" customFormat="1" ht="13.5"/>
    <row r="1575" s="16" customFormat="1" ht="13.5"/>
    <row r="1576" s="16" customFormat="1" ht="13.5"/>
    <row r="1577" s="16" customFormat="1" ht="13.5"/>
    <row r="1578" s="16" customFormat="1" ht="13.5"/>
    <row r="1579" s="16" customFormat="1" ht="13.5"/>
    <row r="1580" s="16" customFormat="1" ht="13.5"/>
    <row r="1581" s="16" customFormat="1" ht="13.5"/>
    <row r="1582" s="16" customFormat="1" ht="13.5"/>
    <row r="1583" s="16" customFormat="1" ht="13.5"/>
    <row r="1584" s="16" customFormat="1" ht="13.5"/>
    <row r="1585" s="16" customFormat="1" ht="13.5"/>
    <row r="1586" s="16" customFormat="1" ht="13.5"/>
    <row r="1587" s="16" customFormat="1" ht="13.5"/>
    <row r="1588" s="16" customFormat="1" ht="13.5"/>
    <row r="1589" s="16" customFormat="1" ht="13.5"/>
    <row r="1590" s="16" customFormat="1" ht="13.5"/>
    <row r="1591" s="16" customFormat="1" ht="13.5"/>
    <row r="1592" s="16" customFormat="1" ht="13.5"/>
    <row r="1593" s="16" customFormat="1" ht="13.5"/>
    <row r="1594" s="16" customFormat="1" ht="13.5"/>
    <row r="1595" s="16" customFormat="1" ht="13.5"/>
    <row r="1596" s="16" customFormat="1" ht="13.5"/>
    <row r="1597" s="16" customFormat="1" ht="13.5"/>
    <row r="1598" s="16" customFormat="1" ht="13.5"/>
    <row r="1599" s="16" customFormat="1" ht="13.5"/>
    <row r="1600" s="16" customFormat="1" ht="13.5"/>
    <row r="1601" s="16" customFormat="1" ht="13.5"/>
    <row r="1602" s="16" customFormat="1" ht="13.5"/>
    <row r="1603" s="16" customFormat="1" ht="13.5"/>
    <row r="1604" s="16" customFormat="1" ht="13.5"/>
    <row r="1605" s="16" customFormat="1" ht="13.5"/>
    <row r="1606" s="16" customFormat="1" ht="13.5"/>
    <row r="1607" s="16" customFormat="1" ht="13.5"/>
    <row r="1608" s="16" customFormat="1" ht="13.5"/>
    <row r="1609" s="16" customFormat="1" ht="13.5"/>
    <row r="1610" s="16" customFormat="1" ht="13.5"/>
    <row r="1611" s="16" customFormat="1" ht="13.5"/>
    <row r="1612" s="16" customFormat="1" ht="13.5"/>
    <row r="1613" s="16" customFormat="1" ht="13.5"/>
    <row r="1614" s="16" customFormat="1" ht="13.5"/>
    <row r="1615" s="16" customFormat="1" ht="13.5"/>
    <row r="1616" s="16" customFormat="1" ht="13.5"/>
    <row r="1617" s="16" customFormat="1" ht="13.5"/>
    <row r="1618" s="16" customFormat="1" ht="13.5"/>
    <row r="1619" s="16" customFormat="1" ht="13.5"/>
    <row r="1620" s="16" customFormat="1" ht="13.5"/>
    <row r="1621" s="16" customFormat="1" ht="13.5"/>
    <row r="1622" s="16" customFormat="1" ht="13.5"/>
    <row r="1623" s="16" customFormat="1" ht="13.5"/>
    <row r="1624" s="16" customFormat="1" ht="13.5"/>
    <row r="1625" s="16" customFormat="1" ht="13.5"/>
    <row r="1626" s="16" customFormat="1" ht="13.5"/>
    <row r="1627" s="16" customFormat="1" ht="13.5"/>
    <row r="1628" s="16" customFormat="1" ht="13.5"/>
    <row r="1629" s="16" customFormat="1" ht="13.5"/>
    <row r="1630" s="16" customFormat="1" ht="13.5"/>
    <row r="1631" s="16" customFormat="1" ht="13.5"/>
    <row r="1632" s="16" customFormat="1" ht="13.5"/>
    <row r="1633" s="16" customFormat="1" ht="13.5"/>
    <row r="1634" s="16" customFormat="1" ht="13.5"/>
    <row r="1635" s="16" customFormat="1" ht="13.5"/>
    <row r="1636" s="16" customFormat="1" ht="13.5"/>
    <row r="1637" s="16" customFormat="1" ht="13.5"/>
    <row r="1638" s="16" customFormat="1" ht="13.5"/>
    <row r="1639" s="16" customFormat="1" ht="13.5"/>
    <row r="1640" s="16" customFormat="1" ht="13.5"/>
    <row r="1641" s="16" customFormat="1" ht="13.5"/>
    <row r="1642" s="16" customFormat="1" ht="13.5"/>
    <row r="1643" s="16" customFormat="1" ht="13.5"/>
    <row r="1644" s="16" customFormat="1" ht="13.5"/>
    <row r="1645" s="16" customFormat="1" ht="13.5"/>
    <row r="1646" s="16" customFormat="1" ht="13.5"/>
    <row r="1647" s="16" customFormat="1" ht="13.5"/>
    <row r="1648" s="16" customFormat="1" ht="13.5"/>
    <row r="1649" s="16" customFormat="1" ht="13.5"/>
    <row r="1650" s="16" customFormat="1" ht="13.5"/>
    <row r="1651" s="16" customFormat="1" ht="13.5"/>
    <row r="1652" s="16" customFormat="1" ht="13.5"/>
    <row r="1653" s="16" customFormat="1" ht="13.5"/>
    <row r="1654" s="16" customFormat="1" ht="13.5"/>
    <row r="1655" s="16" customFormat="1" ht="13.5"/>
    <row r="1656" s="16" customFormat="1" ht="13.5"/>
    <row r="1657" s="16" customFormat="1" ht="13.5"/>
    <row r="1658" s="16" customFormat="1" ht="13.5"/>
    <row r="1659" s="16" customFormat="1" ht="13.5"/>
    <row r="1660" s="16" customFormat="1" ht="13.5"/>
    <row r="1661" s="16" customFormat="1" ht="13.5"/>
    <row r="1662" s="16" customFormat="1" ht="13.5"/>
    <row r="1663" s="16" customFormat="1" ht="13.5"/>
    <row r="1664" s="16" customFormat="1" ht="13.5"/>
    <row r="1665" s="16" customFormat="1" ht="13.5"/>
    <row r="1666" s="16" customFormat="1" ht="13.5"/>
    <row r="1667" s="16" customFormat="1" ht="13.5"/>
    <row r="1668" s="16" customFormat="1" ht="13.5"/>
    <row r="1669" s="16" customFormat="1" ht="13.5"/>
    <row r="1670" s="16" customFormat="1" ht="13.5"/>
    <row r="1671" s="16" customFormat="1" ht="13.5"/>
    <row r="1672" s="16" customFormat="1" ht="13.5"/>
    <row r="1673" s="16" customFormat="1" ht="13.5"/>
    <row r="1674" s="16" customFormat="1" ht="13.5"/>
    <row r="1675" s="16" customFormat="1" ht="13.5"/>
    <row r="1676" s="16" customFormat="1" ht="13.5"/>
    <row r="1677" s="16" customFormat="1" ht="13.5"/>
    <row r="1678" s="16" customFormat="1" ht="13.5"/>
    <row r="1679" s="16" customFormat="1" ht="13.5"/>
    <row r="1680" s="16" customFormat="1" ht="13.5"/>
    <row r="1681" s="16" customFormat="1" ht="13.5"/>
    <row r="1682" s="16" customFormat="1" ht="13.5"/>
    <row r="1683" s="16" customFormat="1" ht="13.5"/>
    <row r="1684" s="16" customFormat="1" ht="13.5"/>
    <row r="1685" s="16" customFormat="1" ht="13.5"/>
    <row r="1686" s="16" customFormat="1" ht="13.5"/>
    <row r="1687" s="16" customFormat="1" ht="13.5"/>
    <row r="1688" s="16" customFormat="1" ht="13.5"/>
    <row r="1689" s="16" customFormat="1" ht="13.5"/>
    <row r="1690" s="16" customFormat="1" ht="13.5"/>
    <row r="1691" s="16" customFormat="1" ht="13.5"/>
    <row r="1692" s="16" customFormat="1" ht="13.5"/>
    <row r="1693" s="16" customFormat="1" ht="13.5"/>
    <row r="1694" s="16" customFormat="1" ht="13.5"/>
    <row r="1695" s="16" customFormat="1" ht="13.5"/>
    <row r="1696" s="16" customFormat="1" ht="13.5"/>
    <row r="1697" s="16" customFormat="1" ht="13.5"/>
    <row r="1698" s="16" customFormat="1" ht="13.5"/>
    <row r="1699" s="16" customFormat="1" ht="13.5"/>
    <row r="1700" s="16" customFormat="1" ht="13.5"/>
    <row r="1701" s="16" customFormat="1" ht="13.5"/>
    <row r="1702" s="16" customFormat="1" ht="13.5"/>
    <row r="1703" s="16" customFormat="1" ht="13.5"/>
    <row r="1704" s="16" customFormat="1" ht="13.5"/>
    <row r="1705" s="16" customFormat="1" ht="13.5"/>
    <row r="1706" s="16" customFormat="1" ht="13.5"/>
    <row r="1707" s="16" customFormat="1" ht="13.5"/>
    <row r="1708" s="16" customFormat="1" ht="13.5"/>
    <row r="1709" s="16" customFormat="1" ht="13.5"/>
    <row r="1710" s="16" customFormat="1" ht="13.5"/>
    <row r="1711" s="16" customFormat="1" ht="13.5"/>
    <row r="1712" s="16" customFormat="1" ht="13.5"/>
    <row r="1713" s="16" customFormat="1" ht="13.5"/>
    <row r="1714" s="16" customFormat="1" ht="13.5"/>
    <row r="1715" s="16" customFormat="1" ht="13.5"/>
    <row r="1716" s="16" customFormat="1" ht="13.5"/>
    <row r="1717" s="16" customFormat="1" ht="13.5"/>
    <row r="1718" s="16" customFormat="1" ht="13.5"/>
    <row r="1719" s="16" customFormat="1" ht="13.5"/>
    <row r="1720" s="16" customFormat="1" ht="13.5"/>
    <row r="1721" s="16" customFormat="1" ht="13.5"/>
    <row r="1722" s="16" customFormat="1" ht="13.5"/>
    <row r="1723" s="16" customFormat="1" ht="13.5"/>
    <row r="1724" s="16" customFormat="1" ht="13.5"/>
    <row r="1725" s="16" customFormat="1" ht="13.5"/>
    <row r="1726" s="16" customFormat="1" ht="13.5"/>
    <row r="1727" s="16" customFormat="1" ht="13.5"/>
    <row r="1728" s="16" customFormat="1" ht="13.5"/>
    <row r="1729" s="16" customFormat="1" ht="13.5"/>
    <row r="1730" s="16" customFormat="1" ht="13.5"/>
    <row r="1731" s="16" customFormat="1" ht="13.5"/>
    <row r="1732" s="16" customFormat="1" ht="13.5"/>
    <row r="1733" s="16" customFormat="1" ht="13.5"/>
    <row r="1734" s="16" customFormat="1" ht="13.5"/>
    <row r="1735" s="16" customFormat="1" ht="13.5"/>
    <row r="1736" s="16" customFormat="1" ht="13.5"/>
    <row r="1737" s="16" customFormat="1" ht="13.5"/>
    <row r="1738" s="16" customFormat="1" ht="13.5"/>
    <row r="1739" s="16" customFormat="1" ht="13.5"/>
    <row r="1740" s="16" customFormat="1" ht="13.5"/>
    <row r="1741" s="16" customFormat="1" ht="13.5"/>
    <row r="1742" s="16" customFormat="1" ht="13.5"/>
    <row r="1743" s="16" customFormat="1" ht="13.5"/>
    <row r="1744" s="16" customFormat="1" ht="13.5"/>
    <row r="1745" s="16" customFormat="1" ht="13.5"/>
    <row r="1746" s="16" customFormat="1" ht="13.5"/>
    <row r="1747" s="16" customFormat="1" ht="13.5"/>
    <row r="1748" s="16" customFormat="1" ht="13.5"/>
    <row r="1749" s="16" customFormat="1" ht="13.5"/>
    <row r="1750" s="16" customFormat="1" ht="13.5"/>
    <row r="1751" s="16" customFormat="1" ht="13.5"/>
    <row r="1752" s="16" customFormat="1" ht="13.5"/>
    <row r="1753" s="16" customFormat="1" ht="13.5"/>
    <row r="1754" s="16" customFormat="1" ht="13.5"/>
    <row r="1755" s="16" customFormat="1" ht="13.5"/>
    <row r="1756" s="16" customFormat="1" ht="13.5"/>
    <row r="1757" s="16" customFormat="1" ht="13.5"/>
    <row r="1758" s="16" customFormat="1" ht="13.5"/>
    <row r="1759" s="16" customFormat="1" ht="13.5"/>
    <row r="1760" s="16" customFormat="1" ht="13.5"/>
    <row r="1761" s="16" customFormat="1" ht="13.5"/>
    <row r="1762" s="16" customFormat="1" ht="13.5"/>
    <row r="1763" s="16" customFormat="1" ht="13.5"/>
    <row r="1764" s="16" customFormat="1" ht="13.5"/>
    <row r="1765" s="16" customFormat="1" ht="13.5"/>
    <row r="1766" s="16" customFormat="1" ht="13.5"/>
    <row r="1767" s="16" customFormat="1" ht="13.5"/>
    <row r="1768" s="16" customFormat="1" ht="13.5"/>
    <row r="1769" s="16" customFormat="1" ht="13.5"/>
    <row r="1770" s="16" customFormat="1" ht="13.5"/>
    <row r="1771" s="16" customFormat="1" ht="13.5"/>
    <row r="1772" s="16" customFormat="1" ht="13.5"/>
    <row r="1773" s="16" customFormat="1" ht="13.5"/>
    <row r="1774" s="16" customFormat="1" ht="13.5"/>
    <row r="1775" s="16" customFormat="1" ht="13.5"/>
    <row r="1776" s="16" customFormat="1" ht="13.5"/>
    <row r="1777" s="16" customFormat="1" ht="13.5"/>
    <row r="1778" s="16" customFormat="1" ht="13.5"/>
    <row r="1779" s="16" customFormat="1" ht="13.5"/>
    <row r="1780" s="16" customFormat="1" ht="13.5"/>
    <row r="1781" s="16" customFormat="1" ht="13.5"/>
    <row r="1782" s="16" customFormat="1" ht="13.5"/>
    <row r="1783" s="16" customFormat="1" ht="13.5"/>
    <row r="1784" s="16" customFormat="1" ht="13.5"/>
    <row r="1785" s="16" customFormat="1" ht="13.5"/>
    <row r="1786" s="16" customFormat="1" ht="13.5"/>
    <row r="1787" s="16" customFormat="1" ht="13.5"/>
    <row r="1788" s="16" customFormat="1" ht="13.5"/>
    <row r="1789" s="16" customFormat="1" ht="13.5"/>
    <row r="1790" s="16" customFormat="1" ht="13.5"/>
    <row r="1791" s="16" customFormat="1" ht="13.5"/>
    <row r="1792" s="16" customFormat="1" ht="13.5"/>
    <row r="1793" s="16" customFormat="1" ht="13.5"/>
    <row r="1794" s="16" customFormat="1" ht="13.5"/>
    <row r="1795" s="16" customFormat="1" ht="13.5"/>
    <row r="1796" s="16" customFormat="1" ht="13.5"/>
    <row r="1797" s="16" customFormat="1" ht="13.5"/>
    <row r="1798" s="16" customFormat="1" ht="13.5"/>
    <row r="1799" s="16" customFormat="1" ht="13.5"/>
    <row r="1800" s="16" customFormat="1" ht="13.5"/>
    <row r="1801" s="16" customFormat="1" ht="13.5"/>
    <row r="1802" s="16" customFormat="1" ht="13.5"/>
    <row r="1803" s="16" customFormat="1" ht="13.5"/>
    <row r="1804" s="16" customFormat="1" ht="13.5"/>
    <row r="1805" s="16" customFormat="1" ht="13.5"/>
    <row r="1806" s="16" customFormat="1" ht="13.5"/>
    <row r="1807" s="16" customFormat="1" ht="13.5"/>
    <row r="1808" s="16" customFormat="1" ht="13.5"/>
    <row r="1809" s="16" customFormat="1" ht="13.5"/>
    <row r="1810" s="16" customFormat="1" ht="13.5"/>
    <row r="1811" s="16" customFormat="1" ht="13.5"/>
    <row r="1812" s="16" customFormat="1" ht="13.5"/>
    <row r="1813" s="16" customFormat="1" ht="13.5"/>
    <row r="1814" s="16" customFormat="1" ht="13.5"/>
    <row r="1815" s="16" customFormat="1" ht="13.5"/>
    <row r="1816" s="16" customFormat="1" ht="13.5"/>
    <row r="1817" s="16" customFormat="1" ht="13.5"/>
    <row r="1818" s="16" customFormat="1" ht="13.5"/>
    <row r="1819" s="16" customFormat="1" ht="13.5"/>
    <row r="1820" s="16" customFormat="1" ht="13.5"/>
    <row r="1821" s="16" customFormat="1" ht="13.5"/>
    <row r="1822" s="16" customFormat="1" ht="13.5"/>
    <row r="1823" s="16" customFormat="1" ht="13.5"/>
    <row r="1824" s="16" customFormat="1" ht="13.5"/>
    <row r="1825" s="16" customFormat="1" ht="13.5"/>
    <row r="1826" s="16" customFormat="1" ht="13.5"/>
    <row r="1827" s="16" customFormat="1" ht="13.5"/>
    <row r="1828" s="16" customFormat="1" ht="13.5"/>
    <row r="1829" s="16" customFormat="1" ht="13.5"/>
    <row r="1830" s="16" customFormat="1" ht="13.5"/>
    <row r="1831" s="16" customFormat="1" ht="13.5"/>
    <row r="1832" s="16" customFormat="1" ht="13.5"/>
    <row r="1833" s="16" customFormat="1" ht="13.5"/>
    <row r="1834" s="16" customFormat="1" ht="13.5"/>
    <row r="1835" s="16" customFormat="1" ht="13.5"/>
    <row r="1836" s="16" customFormat="1" ht="13.5"/>
    <row r="1837" s="16" customFormat="1" ht="13.5"/>
    <row r="1838" s="16" customFormat="1" ht="13.5"/>
    <row r="1839" s="16" customFormat="1" ht="13.5"/>
    <row r="1840" s="16" customFormat="1" ht="13.5"/>
    <row r="1841" s="16" customFormat="1" ht="13.5"/>
    <row r="1842" s="16" customFormat="1" ht="13.5"/>
    <row r="1843" spans="3:6" s="16" customFormat="1" ht="13.5">
      <c r="C1843" s="15"/>
      <c r="D1843" s="15"/>
      <c r="E1843" s="15"/>
      <c r="F1843" s="15"/>
    </row>
  </sheetData>
  <sheetProtection/>
  <mergeCells count="3"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43"/>
  <sheetViews>
    <sheetView tabSelected="1" zoomScalePageLayoutView="0" workbookViewId="0" topLeftCell="A4">
      <selection activeCell="E37" sqref="E37"/>
    </sheetView>
  </sheetViews>
  <sheetFormatPr defaultColWidth="11.421875" defaultRowHeight="12.75"/>
  <cols>
    <col min="1" max="1" width="0.71875" style="12" customWidth="1"/>
    <col min="2" max="2" width="69.7109375" style="12" customWidth="1"/>
    <col min="3" max="3" width="13.140625" style="13" hidden="1" customWidth="1"/>
    <col min="4" max="4" width="12.28125" style="14" hidden="1" customWidth="1"/>
    <col min="5" max="5" width="17.7109375" style="14" customWidth="1"/>
    <col min="6" max="6" width="18.28125" style="8" customWidth="1"/>
    <col min="7" max="7" width="3.140625" style="13" customWidth="1"/>
    <col min="8" max="8" width="18.00390625" style="52" bestFit="1" customWidth="1"/>
    <col min="9" max="9" width="17.28125" style="190" bestFit="1" customWidth="1"/>
    <col min="10" max="10" width="16.57421875" style="13" bestFit="1" customWidth="1"/>
    <col min="11" max="11" width="17.57421875" style="12" bestFit="1" customWidth="1"/>
    <col min="12" max="12" width="17.28125" style="12" bestFit="1" customWidth="1"/>
    <col min="13" max="13" width="12.8515625" style="12" bestFit="1" customWidth="1"/>
    <col min="14" max="16384" width="11.421875" style="12" customWidth="1"/>
  </cols>
  <sheetData>
    <row r="3" ht="14.25" thickBot="1"/>
    <row r="4" spans="2:6" ht="14.25" thickTop="1">
      <c r="B4" s="326"/>
      <c r="C4" s="327"/>
      <c r="D4" s="328"/>
      <c r="E4" s="328"/>
      <c r="F4" s="329"/>
    </row>
    <row r="5" spans="2:6" ht="13.5">
      <c r="B5" s="330"/>
      <c r="C5" s="48"/>
      <c r="D5" s="49"/>
      <c r="E5" s="49"/>
      <c r="F5" s="331"/>
    </row>
    <row r="6" spans="2:6" ht="13.5">
      <c r="B6" s="330"/>
      <c r="C6" s="48"/>
      <c r="D6" s="49"/>
      <c r="E6" s="49"/>
      <c r="F6" s="331"/>
    </row>
    <row r="7" spans="2:6" ht="13.5">
      <c r="B7" s="330"/>
      <c r="C7" s="48"/>
      <c r="D7" s="49"/>
      <c r="E7" s="49"/>
      <c r="F7" s="332"/>
    </row>
    <row r="8" spans="2:6" ht="13.5">
      <c r="B8" s="333"/>
      <c r="C8" s="18"/>
      <c r="D8" s="18"/>
      <c r="E8" s="18"/>
      <c r="F8" s="334"/>
    </row>
    <row r="9" spans="2:6" ht="18.75" customHeight="1">
      <c r="B9" s="380" t="s">
        <v>229</v>
      </c>
      <c r="C9" s="381"/>
      <c r="D9" s="381"/>
      <c r="E9" s="381"/>
      <c r="F9" s="382"/>
    </row>
    <row r="10" spans="2:6" ht="13.5">
      <c r="B10" s="380" t="s">
        <v>652</v>
      </c>
      <c r="C10" s="381"/>
      <c r="D10" s="381"/>
      <c r="E10" s="381"/>
      <c r="F10" s="382"/>
    </row>
    <row r="11" spans="2:6" ht="13.5">
      <c r="B11" s="380" t="s">
        <v>181</v>
      </c>
      <c r="C11" s="381"/>
      <c r="D11" s="381"/>
      <c r="E11" s="381"/>
      <c r="F11" s="382"/>
    </row>
    <row r="12" spans="2:6" ht="14.25" thickBot="1">
      <c r="B12" s="335"/>
      <c r="C12" s="50"/>
      <c r="D12" s="51"/>
      <c r="E12" s="51"/>
      <c r="F12" s="336"/>
    </row>
    <row r="13" spans="2:11" ht="13.5">
      <c r="B13" s="337"/>
      <c r="C13" s="137"/>
      <c r="D13" s="138"/>
      <c r="E13" s="138"/>
      <c r="F13" s="338"/>
      <c r="J13" s="6"/>
      <c r="K13" s="53"/>
    </row>
    <row r="14" spans="2:16" ht="13.5">
      <c r="B14" s="339" t="s">
        <v>217</v>
      </c>
      <c r="C14" s="94"/>
      <c r="D14" s="139"/>
      <c r="E14" s="140"/>
      <c r="F14" s="340"/>
      <c r="J14" s="6"/>
      <c r="K14" s="6"/>
      <c r="L14" s="13"/>
      <c r="M14" s="13"/>
      <c r="N14" s="13"/>
      <c r="O14" s="13"/>
      <c r="P14" s="13"/>
    </row>
    <row r="15" spans="2:16" ht="13.5">
      <c r="B15" s="339"/>
      <c r="C15" s="94"/>
      <c r="D15" s="139"/>
      <c r="E15" s="140"/>
      <c r="F15" s="340"/>
      <c r="J15" s="185"/>
      <c r="K15" s="6"/>
      <c r="L15" s="13"/>
      <c r="M15" s="13"/>
      <c r="N15" s="13"/>
      <c r="O15" s="13"/>
      <c r="P15" s="13"/>
    </row>
    <row r="16" spans="2:16" ht="13.5">
      <c r="B16" s="366" t="s">
        <v>222</v>
      </c>
      <c r="C16" s="94"/>
      <c r="D16" s="139"/>
      <c r="E16" s="140"/>
      <c r="F16" s="340"/>
      <c r="J16" s="185"/>
      <c r="K16" s="6"/>
      <c r="L16" s="13"/>
      <c r="M16" s="13"/>
      <c r="N16" s="13"/>
      <c r="O16" s="13"/>
      <c r="P16" s="13"/>
    </row>
    <row r="17" spans="2:16" ht="17.25">
      <c r="B17" s="341" t="s">
        <v>223</v>
      </c>
      <c r="C17" s="94"/>
      <c r="D17" s="139"/>
      <c r="E17" s="157" t="str">
        <f>+RESULTADOS!D14</f>
        <v>Febrero</v>
      </c>
      <c r="F17" s="342" t="s">
        <v>67</v>
      </c>
      <c r="J17" s="192"/>
      <c r="K17" s="6"/>
      <c r="L17" s="13"/>
      <c r="M17" s="13"/>
      <c r="N17" s="13"/>
      <c r="O17" s="13"/>
      <c r="P17" s="13"/>
    </row>
    <row r="18" spans="2:16" ht="13.5">
      <c r="B18" s="341"/>
      <c r="C18" s="94"/>
      <c r="D18" s="139"/>
      <c r="E18" s="139"/>
      <c r="F18" s="340"/>
      <c r="J18" s="192"/>
      <c r="K18" s="6"/>
      <c r="L18" s="13"/>
      <c r="M18" s="13"/>
      <c r="N18" s="13"/>
      <c r="O18" s="13"/>
      <c r="P18" s="13"/>
    </row>
    <row r="19" spans="2:16" ht="12.75" customHeight="1">
      <c r="B19" s="343" t="s">
        <v>83</v>
      </c>
      <c r="C19" s="94"/>
      <c r="D19" s="139"/>
      <c r="E19" s="65">
        <f>+RESULTADOS!D42</f>
        <v>6528625.469999988</v>
      </c>
      <c r="F19" s="340">
        <f>+RESULTADOS!F42</f>
        <v>12900427.090000004</v>
      </c>
      <c r="G19" s="6"/>
      <c r="H19" s="369"/>
      <c r="I19" s="185"/>
      <c r="J19" s="193"/>
      <c r="K19" s="190"/>
      <c r="L19" s="13"/>
      <c r="M19" s="13"/>
      <c r="N19" s="13"/>
      <c r="O19" s="13"/>
      <c r="P19" s="13"/>
    </row>
    <row r="20" spans="2:16" ht="12" customHeight="1">
      <c r="B20" s="343"/>
      <c r="C20" s="94"/>
      <c r="D20" s="139"/>
      <c r="E20" s="65"/>
      <c r="F20" s="340"/>
      <c r="G20" s="6"/>
      <c r="H20" s="190"/>
      <c r="J20" s="192"/>
      <c r="K20" s="6"/>
      <c r="L20" s="13"/>
      <c r="M20" s="13"/>
      <c r="N20" s="13"/>
      <c r="O20" s="13"/>
      <c r="P20" s="13"/>
    </row>
    <row r="21" spans="2:16" ht="14.25" customHeight="1">
      <c r="B21" s="319" t="s">
        <v>162</v>
      </c>
      <c r="C21" s="75"/>
      <c r="D21" s="140"/>
      <c r="E21" s="131">
        <v>-10157.75</v>
      </c>
      <c r="F21" s="344">
        <f>20000+E21</f>
        <v>9842.25</v>
      </c>
      <c r="G21" s="6"/>
      <c r="H21" s="185"/>
      <c r="J21" s="192"/>
      <c r="K21" s="187"/>
      <c r="L21" s="13"/>
      <c r="M21" s="13"/>
      <c r="N21" s="13"/>
      <c r="O21" s="13"/>
      <c r="P21" s="13"/>
    </row>
    <row r="22" spans="2:16" ht="14.25" customHeight="1">
      <c r="B22" s="319" t="s">
        <v>112</v>
      </c>
      <c r="C22" s="75"/>
      <c r="D22" s="140"/>
      <c r="E22" s="131">
        <v>38004.71</v>
      </c>
      <c r="F22" s="344">
        <f>214243.18+E22</f>
        <v>252247.88999999998</v>
      </c>
      <c r="G22" s="6"/>
      <c r="H22" s="185"/>
      <c r="J22" s="192"/>
      <c r="K22" s="187"/>
      <c r="L22" s="13"/>
      <c r="M22" s="13"/>
      <c r="N22" s="13"/>
      <c r="O22" s="13"/>
      <c r="P22" s="13"/>
    </row>
    <row r="23" spans="2:16" ht="14.25" customHeight="1" hidden="1">
      <c r="B23" s="319" t="s">
        <v>257</v>
      </c>
      <c r="C23" s="75"/>
      <c r="D23" s="140"/>
      <c r="E23" s="131">
        <v>0</v>
      </c>
      <c r="F23" s="344">
        <v>0</v>
      </c>
      <c r="G23" s="6"/>
      <c r="H23" s="185"/>
      <c r="J23" s="185"/>
      <c r="K23" s="187"/>
      <c r="L23" s="13"/>
      <c r="M23" s="13"/>
      <c r="N23" s="13"/>
      <c r="O23" s="13"/>
      <c r="P23" s="13"/>
    </row>
    <row r="24" spans="2:16" s="53" customFormat="1" ht="13.5" hidden="1">
      <c r="B24" s="319" t="s">
        <v>169</v>
      </c>
      <c r="C24" s="94"/>
      <c r="D24" s="139"/>
      <c r="E24" s="131">
        <v>0</v>
      </c>
      <c r="F24" s="344">
        <v>0</v>
      </c>
      <c r="G24" s="6"/>
      <c r="H24" s="185"/>
      <c r="I24" s="190"/>
      <c r="J24" s="185"/>
      <c r="K24" s="187"/>
      <c r="L24" s="6"/>
      <c r="M24" s="6"/>
      <c r="N24" s="6"/>
      <c r="O24" s="6"/>
      <c r="P24" s="6"/>
    </row>
    <row r="25" spans="2:16" s="53" customFormat="1" ht="13.5" customHeight="1">
      <c r="B25" s="319" t="s">
        <v>81</v>
      </c>
      <c r="C25" s="94"/>
      <c r="D25" s="139"/>
      <c r="E25" s="131">
        <v>76405.97</v>
      </c>
      <c r="F25" s="344">
        <f>-236123.58+E25</f>
        <v>-159717.61</v>
      </c>
      <c r="G25" s="6"/>
      <c r="H25" s="185"/>
      <c r="I25" s="190"/>
      <c r="J25" s="185"/>
      <c r="K25" s="187"/>
      <c r="L25" s="6"/>
      <c r="M25" s="6"/>
      <c r="N25" s="6"/>
      <c r="O25" s="6"/>
      <c r="P25" s="6"/>
    </row>
    <row r="26" spans="2:16" s="53" customFormat="1" ht="13.5" customHeight="1">
      <c r="B26" s="319" t="s">
        <v>126</v>
      </c>
      <c r="C26" s="94"/>
      <c r="D26" s="139"/>
      <c r="E26" s="131">
        <f>83847.3+78919.59</f>
        <v>162766.89</v>
      </c>
      <c r="F26" s="344">
        <f>496139.73+E26</f>
        <v>658906.62</v>
      </c>
      <c r="G26" s="6"/>
      <c r="H26" s="185"/>
      <c r="I26" s="190"/>
      <c r="J26" s="187"/>
      <c r="K26" s="187"/>
      <c r="L26" s="6"/>
      <c r="M26" s="6"/>
      <c r="N26" s="6"/>
      <c r="O26" s="6"/>
      <c r="P26" s="6"/>
    </row>
    <row r="27" spans="2:16" s="53" customFormat="1" ht="13.5">
      <c r="B27" s="319" t="s">
        <v>72</v>
      </c>
      <c r="C27" s="94"/>
      <c r="D27" s="139"/>
      <c r="E27" s="131">
        <v>1927699.15</v>
      </c>
      <c r="F27" s="344">
        <f>-2531322.41+E27</f>
        <v>-603623.2600000002</v>
      </c>
      <c r="G27" s="6"/>
      <c r="H27" s="185">
        <v>5779063</v>
      </c>
      <c r="I27" s="190"/>
      <c r="J27" s="187"/>
      <c r="K27" s="187"/>
      <c r="L27" s="6"/>
      <c r="M27" s="6"/>
      <c r="N27" s="6"/>
      <c r="O27" s="6"/>
      <c r="P27" s="6"/>
    </row>
    <row r="28" spans="2:16" s="53" customFormat="1" ht="13.5">
      <c r="B28" s="319" t="s">
        <v>111</v>
      </c>
      <c r="C28" s="94"/>
      <c r="D28" s="139"/>
      <c r="E28" s="131">
        <f>-367088.15-3734.43</f>
        <v>-370822.58</v>
      </c>
      <c r="F28" s="344">
        <f>-87676.22+E28</f>
        <v>-458498.80000000005</v>
      </c>
      <c r="G28" s="6"/>
      <c r="H28" s="185">
        <v>1326066</v>
      </c>
      <c r="I28" s="190"/>
      <c r="J28" s="187"/>
      <c r="K28" s="187"/>
      <c r="L28" s="6"/>
      <c r="M28" s="6"/>
      <c r="N28" s="6"/>
      <c r="O28" s="6"/>
      <c r="P28" s="6"/>
    </row>
    <row r="29" spans="2:16" s="53" customFormat="1" ht="13.5">
      <c r="B29" s="319" t="s">
        <v>82</v>
      </c>
      <c r="C29" s="94"/>
      <c r="D29" s="139"/>
      <c r="E29" s="131">
        <v>7716926.36</v>
      </c>
      <c r="F29" s="344">
        <f>6275072.95+E29</f>
        <v>13991999.31</v>
      </c>
      <c r="G29" s="6"/>
      <c r="H29" s="204">
        <v>-47500</v>
      </c>
      <c r="I29" s="190"/>
      <c r="J29" s="187"/>
      <c r="K29" s="187"/>
      <c r="L29" s="6"/>
      <c r="M29" s="6"/>
      <c r="N29" s="6"/>
      <c r="O29" s="6"/>
      <c r="P29" s="6"/>
    </row>
    <row r="30" spans="2:16" s="53" customFormat="1" ht="13.5" hidden="1">
      <c r="B30" s="319" t="s">
        <v>175</v>
      </c>
      <c r="C30" s="94"/>
      <c r="D30" s="139"/>
      <c r="E30" s="131">
        <v>0</v>
      </c>
      <c r="F30" s="344">
        <v>0</v>
      </c>
      <c r="G30" s="6"/>
      <c r="H30" s="185"/>
      <c r="I30" s="190"/>
      <c r="J30" s="187"/>
      <c r="K30" s="187"/>
      <c r="L30" s="6"/>
      <c r="M30" s="6"/>
      <c r="N30" s="6"/>
      <c r="O30" s="6"/>
      <c r="P30" s="6"/>
    </row>
    <row r="31" spans="2:16" s="53" customFormat="1" ht="13.5">
      <c r="B31" s="319" t="s">
        <v>104</v>
      </c>
      <c r="C31" s="94"/>
      <c r="D31" s="139"/>
      <c r="E31" s="131">
        <v>12116694.96</v>
      </c>
      <c r="F31" s="344">
        <f>17935704.2+E31</f>
        <v>30052399.16</v>
      </c>
      <c r="G31" s="6"/>
      <c r="H31" s="53">
        <v>61169.73</v>
      </c>
      <c r="J31" s="187"/>
      <c r="K31" s="187"/>
      <c r="L31" s="6"/>
      <c r="M31" s="6"/>
      <c r="N31" s="6"/>
      <c r="O31" s="6"/>
      <c r="P31" s="6"/>
    </row>
    <row r="32" spans="2:16" s="53" customFormat="1" ht="13.5">
      <c r="B32" s="319" t="s">
        <v>144</v>
      </c>
      <c r="C32" s="94"/>
      <c r="D32" s="139"/>
      <c r="E32" s="131">
        <v>-40758775.87</v>
      </c>
      <c r="F32" s="344">
        <f>3211571.1+E32</f>
        <v>-37547204.769999996</v>
      </c>
      <c r="G32" s="6"/>
      <c r="H32" s="53">
        <v>2164.69</v>
      </c>
      <c r="I32" s="185"/>
      <c r="J32" s="187"/>
      <c r="K32" s="187"/>
      <c r="L32" s="6"/>
      <c r="M32" s="6"/>
      <c r="N32" s="6"/>
      <c r="O32" s="6"/>
      <c r="P32" s="6"/>
    </row>
    <row r="33" spans="2:16" s="53" customFormat="1" ht="14.25" thickBot="1">
      <c r="B33" s="346"/>
      <c r="C33" s="141"/>
      <c r="D33" s="142"/>
      <c r="E33" s="142"/>
      <c r="F33" s="347"/>
      <c r="G33" s="39"/>
      <c r="H33" s="185">
        <v>94052.26</v>
      </c>
      <c r="I33" s="190"/>
      <c r="J33" s="188"/>
      <c r="K33" s="6"/>
      <c r="L33" s="6"/>
      <c r="M33" s="6"/>
      <c r="N33" s="6"/>
      <c r="O33" s="6"/>
      <c r="P33" s="6"/>
    </row>
    <row r="34" spans="2:16" ht="16.5" customHeight="1" thickBot="1">
      <c r="B34" s="354" t="s">
        <v>218</v>
      </c>
      <c r="C34" s="143"/>
      <c r="D34" s="144" t="e">
        <f>+#REF!</f>
        <v>#REF!</v>
      </c>
      <c r="E34" s="153">
        <f>SUM(E19:E33)</f>
        <v>-12572632.690000009</v>
      </c>
      <c r="F34" s="348">
        <f>SUM(F19:F33)</f>
        <v>19096777.88000001</v>
      </c>
      <c r="G34" s="6"/>
      <c r="H34" s="190">
        <v>220012.67</v>
      </c>
      <c r="J34" s="187"/>
      <c r="K34" s="189"/>
      <c r="L34" s="13"/>
      <c r="M34" s="13"/>
      <c r="N34" s="13"/>
      <c r="O34" s="13"/>
      <c r="P34" s="13"/>
    </row>
    <row r="35" spans="2:16" ht="14.25" customHeight="1">
      <c r="B35" s="349"/>
      <c r="C35" s="137"/>
      <c r="D35" s="138"/>
      <c r="E35" s="138"/>
      <c r="F35" s="338"/>
      <c r="G35" s="6"/>
      <c r="H35" s="190">
        <v>33816.26</v>
      </c>
      <c r="J35" s="6"/>
      <c r="K35" s="6"/>
      <c r="L35" s="13"/>
      <c r="M35" s="13"/>
      <c r="N35" s="13"/>
      <c r="O35" s="13"/>
      <c r="P35" s="13"/>
    </row>
    <row r="36" spans="2:16" ht="13.5">
      <c r="B36" s="339" t="s">
        <v>219</v>
      </c>
      <c r="C36" s="94"/>
      <c r="D36" s="139"/>
      <c r="E36" s="140"/>
      <c r="F36" s="340"/>
      <c r="G36" s="6"/>
      <c r="H36" s="190">
        <v>-26388.89</v>
      </c>
      <c r="J36" s="190"/>
      <c r="K36" s="6"/>
      <c r="L36" s="13"/>
      <c r="M36" s="13"/>
      <c r="N36" s="13"/>
      <c r="O36" s="13"/>
      <c r="P36" s="13"/>
    </row>
    <row r="37" spans="2:16" ht="13.5">
      <c r="B37" s="350"/>
      <c r="C37" s="94"/>
      <c r="D37" s="139"/>
      <c r="E37" s="139"/>
      <c r="F37" s="351"/>
      <c r="G37" s="6"/>
      <c r="H37" s="190">
        <v>274470.64</v>
      </c>
      <c r="J37" s="191"/>
      <c r="K37" s="6"/>
      <c r="L37" s="13"/>
      <c r="M37" s="13"/>
      <c r="N37" s="13"/>
      <c r="O37" s="13"/>
      <c r="P37" s="13"/>
    </row>
    <row r="38" spans="2:16" ht="13.5" hidden="1">
      <c r="B38" s="352" t="s">
        <v>57</v>
      </c>
      <c r="C38" s="94"/>
      <c r="D38" s="139"/>
      <c r="E38" s="91">
        <v>0</v>
      </c>
      <c r="F38" s="345">
        <f>+E38</f>
        <v>0</v>
      </c>
      <c r="G38" s="6"/>
      <c r="H38" s="190"/>
      <c r="J38" s="185"/>
      <c r="K38" s="185"/>
      <c r="L38" s="13"/>
      <c r="M38" s="13"/>
      <c r="N38" s="13"/>
      <c r="O38" s="13"/>
      <c r="P38" s="13"/>
    </row>
    <row r="39" spans="2:16" ht="12.75" customHeight="1">
      <c r="B39" s="352" t="s">
        <v>84</v>
      </c>
      <c r="C39" s="75"/>
      <c r="D39" s="140"/>
      <c r="E39" s="91">
        <f>-2419619.69+149735.71</f>
        <v>-2269883.98</v>
      </c>
      <c r="F39" s="345">
        <f>149735.71+E39</f>
        <v>-2120148.27</v>
      </c>
      <c r="G39" s="6"/>
      <c r="H39" s="190"/>
      <c r="J39" s="185"/>
      <c r="K39" s="185"/>
      <c r="L39" s="13"/>
      <c r="M39" s="13"/>
      <c r="N39" s="13"/>
      <c r="O39" s="13"/>
      <c r="P39" s="13"/>
    </row>
    <row r="40" spans="2:16" ht="13.5">
      <c r="B40" s="352" t="s">
        <v>85</v>
      </c>
      <c r="C40" s="75"/>
      <c r="D40" s="140"/>
      <c r="E40" s="91">
        <f>83571.09+78237.59+179029.73</f>
        <v>340838.41000000003</v>
      </c>
      <c r="F40" s="345">
        <f>200432.51+E40</f>
        <v>541270.92</v>
      </c>
      <c r="G40" s="6"/>
      <c r="H40" s="190">
        <f>SUM(H27:H37)</f>
        <v>7716926.36</v>
      </c>
      <c r="J40" s="185"/>
      <c r="K40" s="185"/>
      <c r="L40" s="13"/>
      <c r="M40" s="13"/>
      <c r="N40" s="13"/>
      <c r="O40" s="13"/>
      <c r="P40" s="13"/>
    </row>
    <row r="41" spans="2:16" ht="13.5">
      <c r="B41" s="352" t="s">
        <v>86</v>
      </c>
      <c r="C41" s="75"/>
      <c r="D41" s="140"/>
      <c r="E41" s="91">
        <v>249120.79</v>
      </c>
      <c r="F41" s="345">
        <f>249120.79+E41</f>
        <v>498241.58</v>
      </c>
      <c r="G41" s="6"/>
      <c r="H41" s="190"/>
      <c r="J41" s="190"/>
      <c r="K41" s="185"/>
      <c r="L41" s="6"/>
      <c r="M41" s="13"/>
      <c r="N41" s="13"/>
      <c r="O41" s="13"/>
      <c r="P41" s="13"/>
    </row>
    <row r="42" spans="2:16" ht="12.75" customHeight="1">
      <c r="B42" s="352" t="s">
        <v>95</v>
      </c>
      <c r="C42" s="75"/>
      <c r="D42" s="140"/>
      <c r="E42" s="91">
        <f>73872.52+580037.64</f>
        <v>653910.16</v>
      </c>
      <c r="F42" s="345">
        <f>613103.73+E42</f>
        <v>1267013.8900000001</v>
      </c>
      <c r="G42" s="6"/>
      <c r="H42" s="190"/>
      <c r="J42" s="190"/>
      <c r="K42" s="185"/>
      <c r="L42" s="6"/>
      <c r="M42" s="13"/>
      <c r="N42" s="13"/>
      <c r="O42" s="13"/>
      <c r="P42" s="13"/>
    </row>
    <row r="43" spans="2:16" ht="12.75" customHeight="1">
      <c r="B43" s="352" t="s">
        <v>177</v>
      </c>
      <c r="C43" s="75"/>
      <c r="D43" s="140"/>
      <c r="E43" s="195">
        <v>17014.77</v>
      </c>
      <c r="F43" s="345">
        <f>-498928.43+E43</f>
        <v>-481913.66</v>
      </c>
      <c r="G43" s="6"/>
      <c r="H43" s="190"/>
      <c r="J43" s="190"/>
      <c r="K43" s="185"/>
      <c r="L43" s="6"/>
      <c r="M43" s="13"/>
      <c r="N43" s="13"/>
      <c r="O43" s="13"/>
      <c r="P43" s="13"/>
    </row>
    <row r="44" spans="2:16" ht="14.25" thickBot="1">
      <c r="B44" s="346"/>
      <c r="C44" s="141"/>
      <c r="D44" s="142"/>
      <c r="E44" s="142"/>
      <c r="F44" s="353"/>
      <c r="G44" s="6"/>
      <c r="H44" s="185"/>
      <c r="J44" s="190"/>
      <c r="K44" s="190"/>
      <c r="L44" s="6"/>
      <c r="M44" s="13"/>
      <c r="N44" s="13"/>
      <c r="O44" s="13"/>
      <c r="P44" s="13"/>
    </row>
    <row r="45" spans="2:16" ht="15.75" customHeight="1" thickBot="1">
      <c r="B45" s="354" t="s">
        <v>220</v>
      </c>
      <c r="C45" s="143"/>
      <c r="D45" s="144" t="e">
        <f>+#REF!</f>
        <v>#REF!</v>
      </c>
      <c r="E45" s="153">
        <f>SUM(E38:E44)</f>
        <v>-1008999.8499999997</v>
      </c>
      <c r="F45" s="348">
        <f>SUM(F38:F44)</f>
        <v>-295535.53999999986</v>
      </c>
      <c r="G45" s="6"/>
      <c r="H45" s="185"/>
      <c r="I45" s="185"/>
      <c r="J45" s="52"/>
      <c r="K45" s="52"/>
      <c r="L45" s="6"/>
      <c r="M45" s="13"/>
      <c r="N45" s="13"/>
      <c r="O45" s="13"/>
      <c r="P45" s="13"/>
    </row>
    <row r="46" spans="2:16" ht="13.5">
      <c r="B46" s="349"/>
      <c r="C46" s="137"/>
      <c r="D46" s="138"/>
      <c r="E46" s="138"/>
      <c r="F46" s="338"/>
      <c r="G46" s="6"/>
      <c r="H46" s="197"/>
      <c r="I46" s="185"/>
      <c r="J46" s="52"/>
      <c r="K46" s="52"/>
      <c r="L46" s="6"/>
      <c r="M46" s="13"/>
      <c r="N46" s="13"/>
      <c r="O46" s="13"/>
      <c r="P46" s="13"/>
    </row>
    <row r="47" spans="2:16" ht="13.5">
      <c r="B47" s="339" t="s">
        <v>230</v>
      </c>
      <c r="C47" s="94"/>
      <c r="D47" s="139"/>
      <c r="E47" s="139"/>
      <c r="F47" s="340"/>
      <c r="G47" s="6"/>
      <c r="H47" s="197"/>
      <c r="I47" s="194"/>
      <c r="J47" s="52"/>
      <c r="K47" s="52"/>
      <c r="L47" s="6"/>
      <c r="M47" s="13"/>
      <c r="N47" s="13"/>
      <c r="O47" s="13"/>
      <c r="P47" s="13"/>
    </row>
    <row r="48" spans="2:16" ht="13.5">
      <c r="B48" s="350"/>
      <c r="C48" s="94"/>
      <c r="D48" s="139"/>
      <c r="E48" s="139"/>
      <c r="F48" s="340"/>
      <c r="G48" s="6"/>
      <c r="H48" s="192"/>
      <c r="I48" s="185"/>
      <c r="J48" s="190"/>
      <c r="K48" s="190"/>
      <c r="L48" s="6"/>
      <c r="M48" s="13"/>
      <c r="N48" s="13"/>
      <c r="O48" s="13"/>
      <c r="P48" s="13"/>
    </row>
    <row r="49" spans="2:20" ht="12.75" customHeight="1" hidden="1">
      <c r="B49" s="319" t="s">
        <v>96</v>
      </c>
      <c r="C49" s="94"/>
      <c r="D49" s="139"/>
      <c r="E49" s="154">
        <v>0</v>
      </c>
      <c r="F49" s="351">
        <v>0</v>
      </c>
      <c r="G49" s="6"/>
      <c r="H49" s="198"/>
      <c r="I49" s="185"/>
      <c r="J49" s="54"/>
      <c r="K49" s="52"/>
      <c r="L49" s="6"/>
      <c r="M49" s="13"/>
      <c r="N49" s="13"/>
      <c r="O49" s="13"/>
      <c r="P49" s="13"/>
      <c r="Q49" s="13"/>
      <c r="R49" s="13"/>
      <c r="S49" s="13"/>
      <c r="T49" s="13"/>
    </row>
    <row r="50" spans="2:20" ht="12.75" customHeight="1" hidden="1">
      <c r="B50" s="319" t="s">
        <v>105</v>
      </c>
      <c r="C50" s="94"/>
      <c r="D50" s="139"/>
      <c r="E50" s="91">
        <v>0</v>
      </c>
      <c r="F50" s="351">
        <v>0</v>
      </c>
      <c r="G50" s="6"/>
      <c r="H50" s="198"/>
      <c r="J50" s="54"/>
      <c r="K50" s="52"/>
      <c r="L50" s="6"/>
      <c r="M50" s="13"/>
      <c r="N50" s="13"/>
      <c r="O50" s="13"/>
      <c r="P50" s="13"/>
      <c r="Q50" s="13"/>
      <c r="R50" s="13"/>
      <c r="S50" s="13"/>
      <c r="T50" s="13"/>
    </row>
    <row r="51" spans="2:20" ht="13.5" hidden="1">
      <c r="B51" s="319" t="s">
        <v>135</v>
      </c>
      <c r="C51" s="94"/>
      <c r="D51" s="139"/>
      <c r="E51" s="91">
        <v>0</v>
      </c>
      <c r="F51" s="351">
        <v>0</v>
      </c>
      <c r="G51" s="6"/>
      <c r="H51" s="198"/>
      <c r="J51" s="52"/>
      <c r="K51" s="52"/>
      <c r="L51" s="6"/>
      <c r="M51" s="13"/>
      <c r="N51" s="13"/>
      <c r="O51" s="13"/>
      <c r="P51" s="13"/>
      <c r="Q51" s="13"/>
      <c r="R51" s="13"/>
      <c r="S51" s="13"/>
      <c r="T51" s="13"/>
    </row>
    <row r="52" spans="2:20" ht="13.5" hidden="1">
      <c r="B52" s="319" t="s">
        <v>127</v>
      </c>
      <c r="C52" s="94"/>
      <c r="D52" s="139"/>
      <c r="E52" s="91">
        <v>0</v>
      </c>
      <c r="F52" s="351">
        <v>0</v>
      </c>
      <c r="G52" s="6"/>
      <c r="H52" s="198"/>
      <c r="J52" s="52"/>
      <c r="K52" s="52"/>
      <c r="L52" s="6"/>
      <c r="M52" s="13"/>
      <c r="N52" s="13"/>
      <c r="O52" s="13"/>
      <c r="P52" s="13"/>
      <c r="Q52" s="13"/>
      <c r="R52" s="13"/>
      <c r="S52" s="13"/>
      <c r="T52" s="13"/>
    </row>
    <row r="53" spans="2:20" ht="13.5" hidden="1">
      <c r="B53" s="319" t="s">
        <v>99</v>
      </c>
      <c r="C53" s="94"/>
      <c r="D53" s="139"/>
      <c r="E53" s="91">
        <v>0</v>
      </c>
      <c r="F53" s="351">
        <v>0</v>
      </c>
      <c r="G53" s="6"/>
      <c r="H53" s="198"/>
      <c r="J53" s="52"/>
      <c r="K53" s="52"/>
      <c r="L53" s="6"/>
      <c r="M53" s="13"/>
      <c r="N53" s="13"/>
      <c r="O53" s="13"/>
      <c r="P53" s="13"/>
      <c r="Q53" s="13"/>
      <c r="R53" s="13"/>
      <c r="S53" s="13"/>
      <c r="T53" s="13"/>
    </row>
    <row r="54" spans="2:20" ht="14.25" thickBot="1">
      <c r="B54" s="346"/>
      <c r="C54" s="141"/>
      <c r="D54" s="142"/>
      <c r="E54" s="142"/>
      <c r="F54" s="353"/>
      <c r="G54" s="6"/>
      <c r="H54" s="192"/>
      <c r="I54" s="185"/>
      <c r="J54" s="52"/>
      <c r="K54" s="10"/>
      <c r="L54" s="6"/>
      <c r="N54" s="13"/>
      <c r="O54" s="13"/>
      <c r="P54" s="13"/>
      <c r="Q54" s="13"/>
      <c r="R54" s="13"/>
      <c r="S54" s="13"/>
      <c r="T54" s="13"/>
    </row>
    <row r="55" spans="2:20" ht="15.75" customHeight="1" thickBot="1">
      <c r="B55" s="354" t="s">
        <v>231</v>
      </c>
      <c r="C55" s="145"/>
      <c r="D55" s="146" t="e">
        <f>+#REF!</f>
        <v>#REF!</v>
      </c>
      <c r="E55" s="153"/>
      <c r="F55" s="348"/>
      <c r="G55" s="6"/>
      <c r="H55" s="186"/>
      <c r="I55" s="186"/>
      <c r="J55" s="55"/>
      <c r="K55" s="10"/>
      <c r="L55" s="6"/>
      <c r="N55" s="13"/>
      <c r="O55" s="13"/>
      <c r="P55" s="13"/>
      <c r="Q55" s="13"/>
      <c r="R55" s="13"/>
      <c r="S55" s="13"/>
      <c r="T55" s="13"/>
    </row>
    <row r="56" spans="2:20" ht="13.5">
      <c r="B56" s="349"/>
      <c r="C56" s="137"/>
      <c r="D56" s="138"/>
      <c r="E56" s="138"/>
      <c r="F56" s="338"/>
      <c r="G56" s="6"/>
      <c r="H56" s="199"/>
      <c r="I56" s="186"/>
      <c r="J56" s="56"/>
      <c r="K56" s="10"/>
      <c r="L56" s="6"/>
      <c r="N56" s="13"/>
      <c r="O56" s="13"/>
      <c r="P56" s="13"/>
      <c r="Q56" s="13"/>
      <c r="R56" s="13"/>
      <c r="S56" s="13"/>
      <c r="T56" s="13"/>
    </row>
    <row r="57" spans="2:20" ht="13.5">
      <c r="B57" s="352" t="s">
        <v>520</v>
      </c>
      <c r="C57" s="75"/>
      <c r="D57" s="140"/>
      <c r="E57" s="134">
        <v>-16821709.12</v>
      </c>
      <c r="F57" s="355">
        <v>-16821709</v>
      </c>
      <c r="H57" s="200"/>
      <c r="J57" s="56"/>
      <c r="K57" s="10"/>
      <c r="L57" s="6"/>
      <c r="N57" s="13"/>
      <c r="O57" s="13"/>
      <c r="P57" s="13"/>
      <c r="Q57" s="13"/>
      <c r="R57" s="13"/>
      <c r="S57" s="13"/>
      <c r="T57" s="13"/>
    </row>
    <row r="58" spans="2:20" ht="13.5">
      <c r="B58" s="352" t="s">
        <v>97</v>
      </c>
      <c r="C58" s="75"/>
      <c r="D58" s="140"/>
      <c r="E58" s="68">
        <v>195770542.37</v>
      </c>
      <c r="F58" s="351">
        <f>+E58</f>
        <v>195770542.37</v>
      </c>
      <c r="H58" s="198"/>
      <c r="I58" s="185"/>
      <c r="J58" s="56"/>
      <c r="K58" s="10"/>
      <c r="L58" s="6"/>
      <c r="N58" s="13"/>
      <c r="O58" s="13"/>
      <c r="P58" s="13"/>
      <c r="Q58" s="13"/>
      <c r="R58" s="13"/>
      <c r="S58" s="13"/>
      <c r="T58" s="13"/>
    </row>
    <row r="59" spans="2:20" ht="14.25" thickBot="1">
      <c r="B59" s="346"/>
      <c r="C59" s="141"/>
      <c r="D59" s="142"/>
      <c r="E59" s="142" t="s">
        <v>71</v>
      </c>
      <c r="F59" s="353"/>
      <c r="H59" s="192"/>
      <c r="I59" s="186"/>
      <c r="J59" s="56"/>
      <c r="K59" s="10"/>
      <c r="L59" s="6"/>
      <c r="N59" s="13"/>
      <c r="O59" s="13"/>
      <c r="P59" s="13"/>
      <c r="Q59" s="13"/>
      <c r="R59" s="13"/>
      <c r="S59" s="13"/>
      <c r="T59" s="13"/>
    </row>
    <row r="60" spans="2:20" ht="18" customHeight="1" thickBot="1">
      <c r="B60" s="364" t="s">
        <v>221</v>
      </c>
      <c r="C60" s="356"/>
      <c r="D60" s="357" t="e">
        <f>+#REF!+#REF!</f>
        <v>#REF!</v>
      </c>
      <c r="E60" s="358">
        <f>SUM(E57:E59)</f>
        <v>178948833.25</v>
      </c>
      <c r="F60" s="359">
        <f>SUM(F57:F59)</f>
        <v>178948833.37</v>
      </c>
      <c r="H60" s="201">
        <v>178948833.25</v>
      </c>
      <c r="I60" s="186"/>
      <c r="J60" s="56"/>
      <c r="K60" s="10"/>
      <c r="L60" s="6"/>
      <c r="N60" s="13"/>
      <c r="O60" s="13"/>
      <c r="P60" s="13"/>
      <c r="Q60" s="13"/>
      <c r="R60" s="13"/>
      <c r="S60" s="13"/>
      <c r="T60" s="13"/>
    </row>
    <row r="61" spans="11:13" ht="14.25" thickTop="1">
      <c r="K61" s="13"/>
      <c r="L61" s="13"/>
      <c r="M61" s="13"/>
    </row>
    <row r="62" spans="11:13" ht="13.5">
      <c r="K62" s="13"/>
      <c r="L62" s="13"/>
      <c r="M62" s="13"/>
    </row>
    <row r="63" spans="11:13" ht="13.5">
      <c r="K63" s="13"/>
      <c r="L63" s="13"/>
      <c r="M63" s="13"/>
    </row>
    <row r="64" spans="11:13" ht="13.5">
      <c r="K64" s="13"/>
      <c r="L64" s="13"/>
      <c r="M64" s="13"/>
    </row>
    <row r="65" spans="11:13" ht="13.5">
      <c r="K65" s="13"/>
      <c r="L65" s="13"/>
      <c r="M65" s="13"/>
    </row>
    <row r="66" ht="13.5">
      <c r="K66" s="13"/>
    </row>
    <row r="67" ht="13.5">
      <c r="K67" s="13"/>
    </row>
    <row r="68" ht="13.5">
      <c r="K68" s="13"/>
    </row>
    <row r="69" ht="13.5">
      <c r="K69" s="13"/>
    </row>
    <row r="70" ht="13.5">
      <c r="K70" s="13"/>
    </row>
    <row r="71" ht="13.5">
      <c r="K71" s="13"/>
    </row>
    <row r="72" ht="13.5">
      <c r="K72" s="13"/>
    </row>
    <row r="73" ht="13.5">
      <c r="K73" s="13"/>
    </row>
    <row r="74" ht="13.5">
      <c r="K74" s="13"/>
    </row>
    <row r="75" ht="13.5">
      <c r="K75" s="13"/>
    </row>
    <row r="76" ht="13.5">
      <c r="K76" s="13"/>
    </row>
    <row r="77" ht="13.5">
      <c r="K77" s="13"/>
    </row>
    <row r="78" ht="13.5">
      <c r="K78" s="13"/>
    </row>
    <row r="79" ht="13.5">
      <c r="K79" s="13"/>
    </row>
    <row r="80" ht="13.5">
      <c r="K80" s="13"/>
    </row>
    <row r="81" ht="13.5">
      <c r="K81" s="13"/>
    </row>
    <row r="82" ht="13.5">
      <c r="K82" s="13"/>
    </row>
    <row r="83" ht="13.5">
      <c r="K83" s="13"/>
    </row>
    <row r="84" ht="13.5">
      <c r="K84" s="13"/>
    </row>
    <row r="85" ht="13.5">
      <c r="K85" s="13"/>
    </row>
    <row r="86" ht="13.5">
      <c r="K86" s="13"/>
    </row>
    <row r="87" ht="13.5">
      <c r="K87" s="13"/>
    </row>
    <row r="88" ht="13.5">
      <c r="K88" s="13"/>
    </row>
    <row r="89" ht="13.5">
      <c r="K89" s="13"/>
    </row>
    <row r="90" ht="13.5">
      <c r="K90" s="13"/>
    </row>
    <row r="91" ht="13.5">
      <c r="K91" s="13"/>
    </row>
    <row r="92" ht="13.5">
      <c r="K92" s="13"/>
    </row>
    <row r="93" ht="13.5">
      <c r="K93" s="13"/>
    </row>
    <row r="94" ht="13.5">
      <c r="K94" s="13"/>
    </row>
    <row r="95" ht="13.5">
      <c r="K95" s="13"/>
    </row>
    <row r="96" ht="13.5">
      <c r="K96" s="13"/>
    </row>
    <row r="97" ht="13.5">
      <c r="K97" s="13"/>
    </row>
    <row r="98" ht="13.5">
      <c r="K98" s="13"/>
    </row>
    <row r="99" ht="13.5">
      <c r="K99" s="13"/>
    </row>
    <row r="100" ht="13.5">
      <c r="K100" s="13"/>
    </row>
    <row r="101" ht="13.5">
      <c r="K101" s="13"/>
    </row>
    <row r="102" ht="13.5">
      <c r="K102" s="13"/>
    </row>
    <row r="103" ht="13.5">
      <c r="K103" s="13"/>
    </row>
    <row r="104" ht="13.5">
      <c r="K104" s="13"/>
    </row>
    <row r="105" ht="13.5">
      <c r="K105" s="13"/>
    </row>
    <row r="106" ht="13.5">
      <c r="K106" s="13"/>
    </row>
    <row r="107" ht="13.5">
      <c r="K107" s="13"/>
    </row>
    <row r="108" ht="13.5">
      <c r="K108" s="13"/>
    </row>
    <row r="109" ht="13.5">
      <c r="K109" s="13"/>
    </row>
    <row r="110" ht="13.5">
      <c r="K110" s="13"/>
    </row>
    <row r="111" ht="13.5">
      <c r="K111" s="13"/>
    </row>
    <row r="112" ht="13.5">
      <c r="K112" s="13"/>
    </row>
    <row r="113" ht="13.5">
      <c r="K113" s="13"/>
    </row>
    <row r="114" ht="13.5">
      <c r="K114" s="13"/>
    </row>
    <row r="115" ht="13.5">
      <c r="K115" s="13"/>
    </row>
    <row r="116" ht="13.5">
      <c r="K116" s="13"/>
    </row>
    <row r="117" ht="13.5">
      <c r="K117" s="13"/>
    </row>
    <row r="118" ht="13.5">
      <c r="K118" s="13"/>
    </row>
    <row r="119" ht="13.5">
      <c r="K119" s="13"/>
    </row>
    <row r="120" ht="13.5">
      <c r="K120" s="13"/>
    </row>
    <row r="121" ht="13.5">
      <c r="K121" s="13"/>
    </row>
    <row r="122" ht="13.5">
      <c r="K122" s="13"/>
    </row>
    <row r="123" ht="13.5">
      <c r="K123" s="13"/>
    </row>
    <row r="124" ht="13.5">
      <c r="K124" s="13"/>
    </row>
    <row r="125" ht="13.5">
      <c r="K125" s="13"/>
    </row>
    <row r="126" ht="13.5">
      <c r="K126" s="13"/>
    </row>
    <row r="127" ht="13.5">
      <c r="K127" s="13"/>
    </row>
    <row r="128" ht="13.5">
      <c r="K128" s="13"/>
    </row>
    <row r="129" ht="13.5">
      <c r="K129" s="13"/>
    </row>
    <row r="130" ht="13.5">
      <c r="K130" s="13"/>
    </row>
    <row r="131" ht="13.5">
      <c r="K131" s="13"/>
    </row>
    <row r="132" ht="13.5">
      <c r="K132" s="13"/>
    </row>
    <row r="133" ht="13.5">
      <c r="K133" s="13"/>
    </row>
    <row r="134" ht="13.5">
      <c r="K134" s="13"/>
    </row>
    <row r="135" ht="13.5">
      <c r="K135" s="13"/>
    </row>
    <row r="136" ht="13.5">
      <c r="K136" s="13"/>
    </row>
    <row r="137" spans="11:13" ht="13.5">
      <c r="K137" s="13"/>
      <c r="L137" s="57"/>
      <c r="M137" s="13"/>
    </row>
    <row r="138" spans="11:13" ht="13.5">
      <c r="K138" s="13"/>
      <c r="L138" s="57"/>
      <c r="M138" s="13"/>
    </row>
    <row r="139" spans="11:13" ht="13.5">
      <c r="K139" s="13"/>
      <c r="L139" s="13"/>
      <c r="M139" s="13"/>
    </row>
    <row r="140" spans="11:13" ht="13.5">
      <c r="K140" s="13"/>
      <c r="L140" s="13"/>
      <c r="M140" s="13"/>
    </row>
    <row r="141" spans="11:13" ht="13.5">
      <c r="K141" s="13"/>
      <c r="L141" s="13"/>
      <c r="M141" s="13"/>
    </row>
    <row r="142" spans="11:13" ht="13.5">
      <c r="K142" s="57"/>
      <c r="L142" s="13"/>
      <c r="M142" s="57"/>
    </row>
    <row r="143" ht="13.5">
      <c r="L143" s="13"/>
    </row>
  </sheetData>
  <sheetProtection/>
  <mergeCells count="3">
    <mergeCell ref="B9:F9"/>
    <mergeCell ref="B10:F10"/>
    <mergeCell ref="B11:F1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workbookViewId="0" topLeftCell="A173">
      <selection activeCell="D193" sqref="D193"/>
    </sheetView>
  </sheetViews>
  <sheetFormatPr defaultColWidth="11.421875" defaultRowHeight="12.75"/>
  <cols>
    <col min="1" max="1" width="20.28125" style="202" bestFit="1" customWidth="1"/>
    <col min="2" max="2" width="45.7109375" style="202" customWidth="1"/>
    <col min="3" max="3" width="15.7109375" style="202" customWidth="1"/>
    <col min="4" max="4" width="12.140625" style="202" bestFit="1" customWidth="1"/>
    <col min="5" max="5" width="10.140625" style="202" bestFit="1" customWidth="1"/>
    <col min="6" max="16384" width="9.140625" style="202" customWidth="1"/>
  </cols>
  <sheetData>
    <row r="1" ht="11.25">
      <c r="B1" s="264" t="s">
        <v>178</v>
      </c>
    </row>
    <row r="2" ht="11.25">
      <c r="B2" s="264" t="s">
        <v>40</v>
      </c>
    </row>
    <row r="3" ht="11.25">
      <c r="B3" s="264" t="s">
        <v>643</v>
      </c>
    </row>
    <row r="7" ht="11.25">
      <c r="C7" s="264" t="s">
        <v>644</v>
      </c>
    </row>
    <row r="11" ht="11.25">
      <c r="B11" s="265" t="s">
        <v>41</v>
      </c>
    </row>
    <row r="12" spans="2:3" ht="11.25">
      <c r="B12" s="265" t="s">
        <v>39</v>
      </c>
      <c r="C12" s="371">
        <v>6371801.61999999</v>
      </c>
    </row>
    <row r="13" ht="11.25">
      <c r="B13" s="265" t="s">
        <v>42</v>
      </c>
    </row>
    <row r="14" ht="11.25">
      <c r="B14" s="265" t="s">
        <v>43</v>
      </c>
    </row>
    <row r="15" spans="1:3" ht="11.25">
      <c r="A15" s="265" t="s">
        <v>284</v>
      </c>
      <c r="B15" s="265" t="s">
        <v>285</v>
      </c>
      <c r="C15" s="201">
        <v>127507.87</v>
      </c>
    </row>
    <row r="16" spans="1:3" ht="11.25">
      <c r="A16" s="265" t="s">
        <v>624</v>
      </c>
      <c r="B16" s="265" t="s">
        <v>625</v>
      </c>
      <c r="C16" s="201">
        <v>2489517.03</v>
      </c>
    </row>
    <row r="17" spans="1:2" ht="11.25">
      <c r="A17" s="265" t="s">
        <v>237</v>
      </c>
      <c r="B17" s="265" t="s">
        <v>458</v>
      </c>
    </row>
    <row r="18" spans="1:2" ht="11.25">
      <c r="A18" s="265" t="s">
        <v>591</v>
      </c>
      <c r="B18" s="265" t="s">
        <v>592</v>
      </c>
    </row>
    <row r="19" spans="1:2" ht="11.25">
      <c r="A19" s="265" t="s">
        <v>599</v>
      </c>
      <c r="B19" s="265" t="s">
        <v>600</v>
      </c>
    </row>
    <row r="20" spans="1:2" ht="11.25">
      <c r="A20" s="265" t="s">
        <v>593</v>
      </c>
      <c r="B20" s="265" t="s">
        <v>594</v>
      </c>
    </row>
    <row r="21" spans="1:2" ht="11.25">
      <c r="A21" s="265" t="s">
        <v>382</v>
      </c>
      <c r="B21" s="265" t="s">
        <v>445</v>
      </c>
    </row>
    <row r="22" spans="1:2" ht="11.25">
      <c r="A22" s="265" t="s">
        <v>238</v>
      </c>
      <c r="B22" s="265" t="s">
        <v>239</v>
      </c>
    </row>
    <row r="23" spans="1:2" ht="11.25">
      <c r="A23" s="265" t="s">
        <v>396</v>
      </c>
      <c r="B23" s="265" t="s">
        <v>397</v>
      </c>
    </row>
    <row r="24" spans="1:2" ht="11.25">
      <c r="A24" s="265" t="s">
        <v>398</v>
      </c>
      <c r="B24" s="265" t="s">
        <v>399</v>
      </c>
    </row>
    <row r="25" spans="1:2" ht="11.25">
      <c r="A25" s="265" t="s">
        <v>622</v>
      </c>
      <c r="B25" s="265" t="s">
        <v>623</v>
      </c>
    </row>
    <row r="26" spans="1:2" ht="11.25">
      <c r="A26" s="265" t="s">
        <v>614</v>
      </c>
      <c r="B26" s="265" t="s">
        <v>615</v>
      </c>
    </row>
    <row r="27" spans="1:2" ht="11.25">
      <c r="A27" s="265" t="s">
        <v>389</v>
      </c>
      <c r="B27" s="265" t="s">
        <v>390</v>
      </c>
    </row>
    <row r="28" spans="1:2" ht="11.25">
      <c r="A28" s="265" t="s">
        <v>266</v>
      </c>
      <c r="B28" s="265" t="s">
        <v>267</v>
      </c>
    </row>
    <row r="29" spans="1:2" ht="11.25">
      <c r="A29" s="265" t="s">
        <v>404</v>
      </c>
      <c r="B29" s="265" t="s">
        <v>405</v>
      </c>
    </row>
    <row r="30" spans="1:2" ht="11.25">
      <c r="A30" s="265" t="s">
        <v>612</v>
      </c>
      <c r="B30" s="265" t="s">
        <v>613</v>
      </c>
    </row>
    <row r="31" spans="1:2" ht="11.25">
      <c r="A31" s="265" t="s">
        <v>258</v>
      </c>
      <c r="B31" s="265" t="s">
        <v>259</v>
      </c>
    </row>
    <row r="32" spans="1:2" ht="11.25">
      <c r="A32" s="265" t="s">
        <v>392</v>
      </c>
      <c r="B32" s="265" t="s">
        <v>393</v>
      </c>
    </row>
    <row r="33" spans="1:2" ht="11.25">
      <c r="A33" s="265" t="s">
        <v>394</v>
      </c>
      <c r="B33" s="265" t="s">
        <v>395</v>
      </c>
    </row>
    <row r="34" spans="1:2" ht="11.25">
      <c r="A34" s="265" t="s">
        <v>391</v>
      </c>
      <c r="B34" s="265" t="s">
        <v>357</v>
      </c>
    </row>
    <row r="35" spans="1:2" ht="11.25">
      <c r="A35" s="265" t="s">
        <v>402</v>
      </c>
      <c r="B35" s="265" t="s">
        <v>403</v>
      </c>
    </row>
    <row r="36" spans="1:2" ht="11.25">
      <c r="A36" s="265" t="s">
        <v>400</v>
      </c>
      <c r="B36" s="265" t="s">
        <v>401</v>
      </c>
    </row>
    <row r="37" spans="1:2" ht="11.25">
      <c r="A37" s="265" t="s">
        <v>262</v>
      </c>
      <c r="B37" s="265" t="s">
        <v>263</v>
      </c>
    </row>
    <row r="38" spans="1:2" ht="11.25">
      <c r="A38" s="265" t="s">
        <v>385</v>
      </c>
      <c r="B38" s="265" t="s">
        <v>386</v>
      </c>
    </row>
    <row r="39" spans="1:2" ht="11.25">
      <c r="A39" s="265" t="s">
        <v>387</v>
      </c>
      <c r="B39" s="265" t="s">
        <v>388</v>
      </c>
    </row>
    <row r="40" spans="1:2" ht="11.25">
      <c r="A40" s="265" t="s">
        <v>244</v>
      </c>
      <c r="B40" s="265" t="s">
        <v>245</v>
      </c>
    </row>
    <row r="41" spans="1:2" ht="11.25">
      <c r="A41" s="265" t="s">
        <v>242</v>
      </c>
      <c r="B41" s="265" t="s">
        <v>243</v>
      </c>
    </row>
    <row r="42" spans="1:2" ht="11.25">
      <c r="A42" s="265" t="s">
        <v>258</v>
      </c>
      <c r="B42" s="265" t="s">
        <v>259</v>
      </c>
    </row>
    <row r="43" spans="1:2" ht="11.25">
      <c r="A43" s="265" t="s">
        <v>250</v>
      </c>
      <c r="B43" s="265" t="s">
        <v>572</v>
      </c>
    </row>
    <row r="44" spans="1:2" ht="11.25">
      <c r="A44" s="265" t="s">
        <v>597</v>
      </c>
      <c r="B44" s="265" t="s">
        <v>598</v>
      </c>
    </row>
    <row r="45" spans="1:2" ht="11.25">
      <c r="A45" s="265" t="s">
        <v>248</v>
      </c>
      <c r="B45" s="265" t="s">
        <v>249</v>
      </c>
    </row>
    <row r="46" spans="1:2" ht="11.25">
      <c r="A46" s="265" t="s">
        <v>616</v>
      </c>
      <c r="B46" s="265" t="s">
        <v>617</v>
      </c>
    </row>
    <row r="47" spans="1:2" ht="11.25">
      <c r="A47" s="265" t="s">
        <v>626</v>
      </c>
      <c r="B47" s="265" t="s">
        <v>627</v>
      </c>
    </row>
    <row r="48" spans="1:2" ht="11.25">
      <c r="A48" s="265" t="s">
        <v>610</v>
      </c>
      <c r="B48" s="265" t="s">
        <v>611</v>
      </c>
    </row>
    <row r="49" spans="1:2" ht="11.25">
      <c r="A49" s="265" t="s">
        <v>240</v>
      </c>
      <c r="B49" s="265" t="s">
        <v>241</v>
      </c>
    </row>
    <row r="50" spans="1:2" ht="11.25">
      <c r="A50" s="265" t="s">
        <v>255</v>
      </c>
      <c r="B50" s="265" t="s">
        <v>256</v>
      </c>
    </row>
    <row r="51" spans="1:3" ht="11.25">
      <c r="A51" s="265" t="s">
        <v>270</v>
      </c>
      <c r="B51" s="265" t="s">
        <v>271</v>
      </c>
      <c r="C51" s="201">
        <v>20000</v>
      </c>
    </row>
    <row r="52" spans="1:2" ht="11.25">
      <c r="A52" s="265" t="s">
        <v>460</v>
      </c>
      <c r="B52" s="265" t="s">
        <v>461</v>
      </c>
    </row>
    <row r="53" spans="1:2" ht="11.25">
      <c r="A53" s="265" t="s">
        <v>332</v>
      </c>
      <c r="B53" s="265" t="s">
        <v>333</v>
      </c>
    </row>
    <row r="54" spans="1:2" ht="11.25">
      <c r="A54" s="265" t="s">
        <v>620</v>
      </c>
      <c r="B54" s="265" t="s">
        <v>621</v>
      </c>
    </row>
    <row r="55" spans="1:2" ht="11.25">
      <c r="A55" s="265" t="s">
        <v>608</v>
      </c>
      <c r="B55" s="265" t="s">
        <v>609</v>
      </c>
    </row>
    <row r="56" spans="1:2" ht="11.25">
      <c r="A56" s="265" t="s">
        <v>637</v>
      </c>
      <c r="B56" s="265" t="s">
        <v>638</v>
      </c>
    </row>
    <row r="57" spans="1:2" ht="11.25">
      <c r="A57" s="265" t="s">
        <v>641</v>
      </c>
      <c r="B57" s="265" t="s">
        <v>642</v>
      </c>
    </row>
    <row r="58" spans="1:2" ht="11.25">
      <c r="A58" s="265" t="s">
        <v>283</v>
      </c>
      <c r="B58" s="265" t="s">
        <v>451</v>
      </c>
    </row>
    <row r="59" spans="1:2" ht="11.25">
      <c r="A59" s="265" t="s">
        <v>334</v>
      </c>
      <c r="B59" s="265" t="s">
        <v>335</v>
      </c>
    </row>
    <row r="60" spans="1:2" ht="11.25">
      <c r="A60" s="265" t="s">
        <v>383</v>
      </c>
      <c r="B60" s="265" t="s">
        <v>384</v>
      </c>
    </row>
    <row r="61" spans="1:2" ht="11.25">
      <c r="A61" s="265" t="s">
        <v>420</v>
      </c>
      <c r="B61" s="265" t="s">
        <v>421</v>
      </c>
    </row>
    <row r="62" spans="1:2" ht="11.25">
      <c r="A62" s="265" t="s">
        <v>422</v>
      </c>
      <c r="B62" s="265" t="s">
        <v>423</v>
      </c>
    </row>
    <row r="63" spans="1:2" ht="11.25">
      <c r="A63" s="265" t="s">
        <v>279</v>
      </c>
      <c r="B63" s="265" t="s">
        <v>280</v>
      </c>
    </row>
    <row r="64" spans="1:2" ht="11.25">
      <c r="A64" s="265" t="s">
        <v>432</v>
      </c>
      <c r="B64" s="265" t="s">
        <v>433</v>
      </c>
    </row>
    <row r="65" spans="1:2" ht="11.25">
      <c r="A65" s="265" t="s">
        <v>618</v>
      </c>
      <c r="B65" s="265" t="s">
        <v>619</v>
      </c>
    </row>
    <row r="66" spans="1:2" ht="11.25">
      <c r="A66" s="265" t="s">
        <v>264</v>
      </c>
      <c r="B66" s="265" t="s">
        <v>265</v>
      </c>
    </row>
    <row r="67" spans="1:2" ht="11.25">
      <c r="A67" s="265" t="s">
        <v>0</v>
      </c>
      <c r="B67" s="265" t="s">
        <v>1</v>
      </c>
    </row>
    <row r="68" spans="1:2" ht="11.25">
      <c r="A68" s="265" t="s">
        <v>272</v>
      </c>
      <c r="B68" s="265" t="s">
        <v>273</v>
      </c>
    </row>
    <row r="69" spans="1:2" ht="11.25">
      <c r="A69" s="265" t="s">
        <v>406</v>
      </c>
      <c r="B69" s="265" t="s">
        <v>407</v>
      </c>
    </row>
    <row r="70" spans="1:2" ht="11.25">
      <c r="A70" s="265" t="s">
        <v>408</v>
      </c>
      <c r="B70" s="265" t="s">
        <v>409</v>
      </c>
    </row>
    <row r="71" spans="1:2" ht="11.25">
      <c r="A71" s="265" t="s">
        <v>260</v>
      </c>
      <c r="B71" s="265" t="s">
        <v>261</v>
      </c>
    </row>
    <row r="72" spans="1:2" ht="11.25">
      <c r="A72" s="265" t="s">
        <v>414</v>
      </c>
      <c r="B72" s="265" t="s">
        <v>415</v>
      </c>
    </row>
    <row r="73" spans="1:2" ht="11.25">
      <c r="A73" s="265" t="s">
        <v>426</v>
      </c>
      <c r="B73" s="265" t="s">
        <v>427</v>
      </c>
    </row>
    <row r="74" spans="1:2" ht="11.25">
      <c r="A74" s="265" t="s">
        <v>418</v>
      </c>
      <c r="B74" s="265" t="s">
        <v>419</v>
      </c>
    </row>
    <row r="75" spans="1:2" ht="11.25">
      <c r="A75" s="265" t="s">
        <v>205</v>
      </c>
      <c r="B75" s="265" t="s">
        <v>206</v>
      </c>
    </row>
    <row r="76" spans="1:2" ht="11.25">
      <c r="A76" s="265" t="s">
        <v>24</v>
      </c>
      <c r="B76" s="265" t="s">
        <v>25</v>
      </c>
    </row>
    <row r="77" spans="1:2" ht="11.25">
      <c r="A77" s="265" t="s">
        <v>246</v>
      </c>
      <c r="B77" s="265" t="s">
        <v>247</v>
      </c>
    </row>
    <row r="78" spans="1:2" ht="11.25">
      <c r="A78" s="265" t="s">
        <v>467</v>
      </c>
      <c r="B78" s="265" t="s">
        <v>468</v>
      </c>
    </row>
    <row r="79" spans="1:2" ht="11.25">
      <c r="A79" s="265" t="s">
        <v>268</v>
      </c>
      <c r="B79" s="265" t="s">
        <v>269</v>
      </c>
    </row>
    <row r="80" spans="1:2" ht="11.25">
      <c r="A80" s="265" t="s">
        <v>412</v>
      </c>
      <c r="B80" s="265" t="s">
        <v>413</v>
      </c>
    </row>
    <row r="81" spans="1:2" ht="11.25">
      <c r="A81" s="265" t="s">
        <v>424</v>
      </c>
      <c r="B81" s="265" t="s">
        <v>425</v>
      </c>
    </row>
    <row r="82" spans="1:2" ht="11.25">
      <c r="A82" s="265" t="s">
        <v>274</v>
      </c>
      <c r="B82" s="265" t="s">
        <v>452</v>
      </c>
    </row>
    <row r="83" spans="1:2" ht="11.25">
      <c r="A83" s="265" t="s">
        <v>410</v>
      </c>
      <c r="B83" s="265" t="s">
        <v>411</v>
      </c>
    </row>
    <row r="84" spans="1:3" ht="11.25">
      <c r="A84" s="265" t="s">
        <v>604</v>
      </c>
      <c r="B84" s="265" t="s">
        <v>605</v>
      </c>
      <c r="C84" s="201">
        <v>86735.31</v>
      </c>
    </row>
    <row r="85" spans="1:2" ht="11.25">
      <c r="A85" s="265" t="s">
        <v>434</v>
      </c>
      <c r="B85" s="265" t="s">
        <v>435</v>
      </c>
    </row>
    <row r="86" spans="1:2" ht="11.25">
      <c r="A86" s="265" t="s">
        <v>430</v>
      </c>
      <c r="B86" s="265" t="s">
        <v>431</v>
      </c>
    </row>
    <row r="87" spans="1:2" ht="11.25">
      <c r="A87" s="265" t="s">
        <v>416</v>
      </c>
      <c r="B87" s="265" t="s">
        <v>417</v>
      </c>
    </row>
    <row r="88" spans="1:2" ht="11.25">
      <c r="A88" s="265" t="s">
        <v>207</v>
      </c>
      <c r="B88" s="265" t="s">
        <v>208</v>
      </c>
    </row>
    <row r="89" spans="1:2" ht="11.25">
      <c r="A89" s="265" t="s">
        <v>277</v>
      </c>
      <c r="B89" s="265" t="s">
        <v>278</v>
      </c>
    </row>
    <row r="90" spans="1:2" ht="11.25">
      <c r="A90" s="265" t="s">
        <v>428</v>
      </c>
      <c r="B90" s="265" t="s">
        <v>429</v>
      </c>
    </row>
    <row r="91" spans="1:2" ht="11.25">
      <c r="A91" s="265" t="s">
        <v>281</v>
      </c>
      <c r="B91" s="265" t="s">
        <v>282</v>
      </c>
    </row>
    <row r="94" spans="1:2" ht="11.25">
      <c r="A94" s="265" t="s">
        <v>275</v>
      </c>
      <c r="B94" s="265" t="s">
        <v>276</v>
      </c>
    </row>
    <row r="95" spans="1:2" ht="11.25">
      <c r="A95" s="265" t="s">
        <v>36</v>
      </c>
      <c r="B95" s="265" t="s">
        <v>37</v>
      </c>
    </row>
    <row r="96" spans="1:3" ht="11.25">
      <c r="A96" s="265" t="s">
        <v>286</v>
      </c>
      <c r="B96" s="265" t="s">
        <v>287</v>
      </c>
      <c r="C96" s="201">
        <v>-236123.58</v>
      </c>
    </row>
    <row r="97" spans="1:2" ht="11.25">
      <c r="A97" s="265" t="s">
        <v>294</v>
      </c>
      <c r="B97" s="265" t="s">
        <v>295</v>
      </c>
    </row>
    <row r="98" spans="1:3" ht="11.25">
      <c r="A98" s="265" t="s">
        <v>296</v>
      </c>
      <c r="B98" s="265" t="s">
        <v>232</v>
      </c>
      <c r="C98" s="201">
        <v>70800</v>
      </c>
    </row>
    <row r="99" spans="1:2" ht="11.25">
      <c r="A99" s="265" t="s">
        <v>292</v>
      </c>
      <c r="B99" s="265" t="s">
        <v>293</v>
      </c>
    </row>
    <row r="100" spans="1:2" ht="11.25">
      <c r="A100" s="265" t="s">
        <v>343</v>
      </c>
      <c r="B100" s="265" t="s">
        <v>344</v>
      </c>
    </row>
    <row r="101" spans="1:3" ht="11.25">
      <c r="A101" s="265" t="s">
        <v>288</v>
      </c>
      <c r="B101" s="265" t="s">
        <v>289</v>
      </c>
      <c r="C101" s="201">
        <v>179354.86</v>
      </c>
    </row>
    <row r="102" spans="1:3" ht="11.25">
      <c r="A102" s="265" t="s">
        <v>290</v>
      </c>
      <c r="B102" s="265" t="s">
        <v>291</v>
      </c>
      <c r="C102" s="201">
        <v>245984.87</v>
      </c>
    </row>
    <row r="103" spans="1:2" ht="11.25">
      <c r="A103" s="265" t="s">
        <v>339</v>
      </c>
      <c r="B103" s="265" t="s">
        <v>298</v>
      </c>
    </row>
    <row r="104" spans="1:2" ht="11.25">
      <c r="A104" s="265" t="s">
        <v>441</v>
      </c>
      <c r="B104" s="265" t="s">
        <v>442</v>
      </c>
    </row>
    <row r="105" spans="1:2" ht="11.25">
      <c r="A105" s="265" t="s">
        <v>301</v>
      </c>
      <c r="B105" s="265" t="s">
        <v>302</v>
      </c>
    </row>
    <row r="106" spans="1:2" ht="11.25">
      <c r="A106" s="265" t="s">
        <v>319</v>
      </c>
      <c r="B106" s="265" t="s">
        <v>320</v>
      </c>
    </row>
    <row r="107" spans="1:2" ht="11.25">
      <c r="A107" s="265" t="s">
        <v>94</v>
      </c>
      <c r="B107" s="265" t="s">
        <v>446</v>
      </c>
    </row>
    <row r="108" spans="1:2" ht="11.25">
      <c r="A108" s="265" t="s">
        <v>327</v>
      </c>
      <c r="B108" s="265" t="s">
        <v>328</v>
      </c>
    </row>
    <row r="109" spans="1:2" ht="11.25">
      <c r="A109" s="265" t="s">
        <v>436</v>
      </c>
      <c r="B109" s="265" t="s">
        <v>437</v>
      </c>
    </row>
    <row r="110" spans="1:2" ht="11.25">
      <c r="A110" s="265" t="s">
        <v>305</v>
      </c>
      <c r="B110" s="265" t="s">
        <v>306</v>
      </c>
    </row>
    <row r="111" spans="1:2" ht="11.25">
      <c r="A111" s="265" t="s">
        <v>315</v>
      </c>
      <c r="B111" s="265" t="s">
        <v>316</v>
      </c>
    </row>
    <row r="112" spans="1:2" ht="11.25">
      <c r="A112" s="265" t="s">
        <v>595</v>
      </c>
      <c r="B112" s="265" t="s">
        <v>596</v>
      </c>
    </row>
    <row r="113" spans="1:2" ht="11.25">
      <c r="A113" s="265" t="s">
        <v>26</v>
      </c>
      <c r="B113" s="265" t="s">
        <v>27</v>
      </c>
    </row>
    <row r="114" spans="1:2" ht="11.25">
      <c r="A114" s="265" t="s">
        <v>554</v>
      </c>
      <c r="B114" s="265" t="s">
        <v>559</v>
      </c>
    </row>
    <row r="115" spans="1:2" ht="11.25">
      <c r="A115" s="265" t="s">
        <v>444</v>
      </c>
      <c r="B115" s="265" t="s">
        <v>447</v>
      </c>
    </row>
    <row r="116" spans="1:2" ht="11.25">
      <c r="A116" s="265" t="s">
        <v>311</v>
      </c>
      <c r="B116" s="265" t="s">
        <v>312</v>
      </c>
    </row>
    <row r="117" spans="1:2" ht="11.25">
      <c r="A117" s="265" t="s">
        <v>321</v>
      </c>
      <c r="B117" s="265" t="s">
        <v>322</v>
      </c>
    </row>
    <row r="118" spans="1:2" ht="11.25">
      <c r="A118" s="265" t="s">
        <v>340</v>
      </c>
      <c r="B118" s="265" t="s">
        <v>448</v>
      </c>
    </row>
    <row r="119" spans="1:2" ht="11.25">
      <c r="A119" s="265" t="s">
        <v>303</v>
      </c>
      <c r="B119" s="265" t="s">
        <v>304</v>
      </c>
    </row>
    <row r="120" spans="1:2" ht="11.25">
      <c r="A120" s="265" t="s">
        <v>313</v>
      </c>
      <c r="B120" s="265" t="s">
        <v>314</v>
      </c>
    </row>
    <row r="121" spans="1:2" ht="11.25">
      <c r="A121" s="265" t="s">
        <v>309</v>
      </c>
      <c r="B121" s="265" t="s">
        <v>310</v>
      </c>
    </row>
    <row r="122" spans="1:2" ht="11.25">
      <c r="A122" s="265" t="s">
        <v>317</v>
      </c>
      <c r="B122" s="265" t="s">
        <v>318</v>
      </c>
    </row>
    <row r="123" spans="1:2" ht="11.25">
      <c r="A123" s="265" t="s">
        <v>307</v>
      </c>
      <c r="B123" s="265" t="s">
        <v>308</v>
      </c>
    </row>
    <row r="124" spans="1:2" ht="11.25">
      <c r="A124" s="265" t="s">
        <v>323</v>
      </c>
      <c r="B124" s="265" t="s">
        <v>324</v>
      </c>
    </row>
    <row r="125" spans="1:2" ht="11.25">
      <c r="A125" s="265" t="s">
        <v>297</v>
      </c>
      <c r="B125" s="265" t="s">
        <v>298</v>
      </c>
    </row>
    <row r="126" spans="1:2" ht="11.25">
      <c r="A126" s="265" t="s">
        <v>329</v>
      </c>
      <c r="B126" s="265" t="s">
        <v>330</v>
      </c>
    </row>
    <row r="127" spans="1:2" ht="11.25">
      <c r="A127" s="265" t="s">
        <v>464</v>
      </c>
      <c r="B127" s="265" t="s">
        <v>465</v>
      </c>
    </row>
    <row r="128" spans="1:2" ht="11.25">
      <c r="A128" s="265" t="s">
        <v>251</v>
      </c>
      <c r="B128" s="265" t="s">
        <v>252</v>
      </c>
    </row>
    <row r="129" spans="1:2" ht="11.25">
      <c r="A129" s="265" t="s">
        <v>438</v>
      </c>
      <c r="B129" s="265" t="s">
        <v>449</v>
      </c>
    </row>
    <row r="130" spans="1:2" ht="11.25">
      <c r="A130" s="265" t="s">
        <v>462</v>
      </c>
      <c r="B130" s="265" t="s">
        <v>463</v>
      </c>
    </row>
    <row r="131" spans="1:2" ht="11.25">
      <c r="A131" s="265" t="s">
        <v>164</v>
      </c>
      <c r="B131" s="265" t="s">
        <v>165</v>
      </c>
    </row>
    <row r="132" spans="1:2" ht="11.25">
      <c r="A132" s="265" t="s">
        <v>299</v>
      </c>
      <c r="B132" s="265" t="s">
        <v>300</v>
      </c>
    </row>
    <row r="133" spans="1:2" ht="11.25">
      <c r="A133" s="265" t="s">
        <v>325</v>
      </c>
      <c r="B133" s="265" t="s">
        <v>326</v>
      </c>
    </row>
    <row r="134" spans="1:2" ht="11.25">
      <c r="A134" s="265" t="s">
        <v>331</v>
      </c>
      <c r="B134" s="265" t="s">
        <v>336</v>
      </c>
    </row>
    <row r="135" spans="1:2" ht="11.25">
      <c r="A135" s="265" t="s">
        <v>204</v>
      </c>
      <c r="B135" s="265" t="s">
        <v>450</v>
      </c>
    </row>
    <row r="136" spans="1:2" ht="11.25">
      <c r="A136" s="265" t="s">
        <v>253</v>
      </c>
      <c r="B136" s="265" t="s">
        <v>254</v>
      </c>
    </row>
    <row r="137" spans="1:2" ht="11.25">
      <c r="A137" s="265" t="s">
        <v>439</v>
      </c>
      <c r="B137" s="265" t="s">
        <v>440</v>
      </c>
    </row>
    <row r="138" spans="1:2" ht="11.25">
      <c r="A138" s="265" t="s">
        <v>209</v>
      </c>
      <c r="B138" s="265" t="s">
        <v>210</v>
      </c>
    </row>
    <row r="139" spans="1:2" ht="11.25">
      <c r="A139" s="265" t="s">
        <v>443</v>
      </c>
      <c r="B139" s="265" t="s">
        <v>342</v>
      </c>
    </row>
    <row r="140" spans="1:2" ht="11.25">
      <c r="A140" s="265" t="s">
        <v>341</v>
      </c>
      <c r="B140" s="265" t="s">
        <v>453</v>
      </c>
    </row>
    <row r="141" spans="1:2" ht="11.25">
      <c r="A141" s="265" t="s">
        <v>381</v>
      </c>
      <c r="B141" s="265" t="s">
        <v>456</v>
      </c>
    </row>
    <row r="142" spans="1:3" ht="11.25">
      <c r="A142" s="265" t="s">
        <v>628</v>
      </c>
      <c r="B142" s="265" t="s">
        <v>629</v>
      </c>
      <c r="C142" s="201">
        <v>-515943.2</v>
      </c>
    </row>
    <row r="143" spans="1:2" ht="11.25">
      <c r="A143" s="265" t="s">
        <v>632</v>
      </c>
      <c r="B143" s="265" t="s">
        <v>454</v>
      </c>
    </row>
    <row r="144" spans="1:2" ht="11.25">
      <c r="A144" s="265" t="s">
        <v>109</v>
      </c>
      <c r="B144" s="265" t="s">
        <v>455</v>
      </c>
    </row>
    <row r="145" spans="1:2" ht="11.25">
      <c r="A145" s="265" t="s">
        <v>633</v>
      </c>
      <c r="B145" s="265" t="s">
        <v>634</v>
      </c>
    </row>
    <row r="146" spans="1:2" ht="11.25">
      <c r="A146" s="265" t="s">
        <v>376</v>
      </c>
      <c r="B146" s="265" t="s">
        <v>199</v>
      </c>
    </row>
    <row r="147" spans="1:2" ht="11.25">
      <c r="A147" s="265" t="s">
        <v>630</v>
      </c>
      <c r="B147" s="265" t="s">
        <v>631</v>
      </c>
    </row>
    <row r="148" spans="1:2" ht="11.25">
      <c r="A148" s="265" t="s">
        <v>110</v>
      </c>
      <c r="B148" s="265" t="s">
        <v>635</v>
      </c>
    </row>
    <row r="149" spans="1:2" ht="11.25">
      <c r="A149" s="265" t="s">
        <v>497</v>
      </c>
      <c r="B149" s="265" t="s">
        <v>498</v>
      </c>
    </row>
    <row r="150" spans="1:3" ht="11.25">
      <c r="A150" s="265" t="s">
        <v>502</v>
      </c>
      <c r="B150" s="265" t="s">
        <v>503</v>
      </c>
      <c r="C150" s="201">
        <v>-2531322.41</v>
      </c>
    </row>
    <row r="151" spans="1:2" ht="11.25">
      <c r="A151" s="265" t="s">
        <v>499</v>
      </c>
      <c r="B151" s="265" t="s">
        <v>44</v>
      </c>
    </row>
    <row r="152" spans="1:2" ht="11.25">
      <c r="A152" s="265" t="s">
        <v>579</v>
      </c>
      <c r="B152" s="265" t="s">
        <v>580</v>
      </c>
    </row>
    <row r="153" spans="1:2" ht="11.25">
      <c r="A153" s="265" t="s">
        <v>562</v>
      </c>
      <c r="B153" s="265" t="s">
        <v>563</v>
      </c>
    </row>
    <row r="154" spans="1:4" ht="11.25">
      <c r="A154" s="265" t="s">
        <v>564</v>
      </c>
      <c r="B154" s="265" t="s">
        <v>565</v>
      </c>
      <c r="C154" s="201">
        <v>5779063</v>
      </c>
      <c r="D154" s="372">
        <v>-830056.05</v>
      </c>
    </row>
    <row r="155" spans="1:3" ht="11.25">
      <c r="A155" s="265" t="s">
        <v>560</v>
      </c>
      <c r="B155" s="265" t="s">
        <v>561</v>
      </c>
      <c r="C155" s="201">
        <v>1326066</v>
      </c>
    </row>
    <row r="156" spans="1:5" ht="11.25">
      <c r="A156" s="265" t="s">
        <v>534</v>
      </c>
      <c r="B156" s="265" t="s">
        <v>535</v>
      </c>
      <c r="C156" s="201">
        <v>-2640.01</v>
      </c>
      <c r="E156" s="201">
        <f>SUM(C154:D155)</f>
        <v>6275072.95</v>
      </c>
    </row>
    <row r="157" spans="1:3" ht="11.25">
      <c r="A157" s="265" t="s">
        <v>548</v>
      </c>
      <c r="B157" s="265" t="s">
        <v>549</v>
      </c>
      <c r="C157" s="201">
        <v>-20568.15</v>
      </c>
    </row>
    <row r="158" spans="1:3" ht="11.25">
      <c r="A158" s="265" t="s">
        <v>550</v>
      </c>
      <c r="B158" s="265" t="s">
        <v>551</v>
      </c>
      <c r="C158" s="201">
        <v>-825.74</v>
      </c>
    </row>
    <row r="159" spans="1:2" ht="11.25">
      <c r="A159" s="265" t="s">
        <v>337</v>
      </c>
      <c r="B159" s="265" t="s">
        <v>338</v>
      </c>
    </row>
    <row r="160" spans="1:3" ht="11.25">
      <c r="A160" s="265" t="s">
        <v>552</v>
      </c>
      <c r="B160" s="265" t="s">
        <v>553</v>
      </c>
      <c r="C160" s="201">
        <v>-19704.4</v>
      </c>
    </row>
    <row r="161" spans="1:3" ht="11.25">
      <c r="A161" s="265" t="s">
        <v>511</v>
      </c>
      <c r="B161" s="265" t="s">
        <v>512</v>
      </c>
      <c r="C161" s="201">
        <v>-486930.71</v>
      </c>
    </row>
    <row r="162" spans="1:2" ht="11.25">
      <c r="A162" s="265" t="s">
        <v>544</v>
      </c>
      <c r="B162" s="265" t="s">
        <v>545</v>
      </c>
    </row>
    <row r="163" spans="1:2" ht="11.25">
      <c r="A163" s="265" t="s">
        <v>546</v>
      </c>
      <c r="B163" s="265" t="s">
        <v>547</v>
      </c>
    </row>
    <row r="164" spans="1:3" ht="11.25">
      <c r="A164" s="265" t="s">
        <v>581</v>
      </c>
      <c r="B164" s="265" t="s">
        <v>582</v>
      </c>
      <c r="C164" s="201">
        <v>-9670</v>
      </c>
    </row>
    <row r="165" spans="1:2" ht="11.25">
      <c r="A165" s="265" t="s">
        <v>583</v>
      </c>
      <c r="B165" s="265" t="s">
        <v>584</v>
      </c>
    </row>
    <row r="166" spans="1:3" ht="11.25">
      <c r="A166" s="265" t="s">
        <v>585</v>
      </c>
      <c r="B166" s="265" t="s">
        <v>586</v>
      </c>
      <c r="C166" s="201">
        <v>-42052</v>
      </c>
    </row>
    <row r="167" spans="1:2" ht="11.25">
      <c r="A167" s="265" t="s">
        <v>589</v>
      </c>
      <c r="B167" s="265" t="s">
        <v>590</v>
      </c>
    </row>
    <row r="168" spans="1:2" ht="11.25">
      <c r="A168" s="265" t="s">
        <v>570</v>
      </c>
      <c r="B168" s="265" t="s">
        <v>571</v>
      </c>
    </row>
    <row r="169" spans="1:3" ht="11.25">
      <c r="A169" s="265" t="s">
        <v>500</v>
      </c>
      <c r="B169" s="265" t="s">
        <v>501</v>
      </c>
      <c r="C169" s="201">
        <v>-36221.54</v>
      </c>
    </row>
    <row r="170" spans="1:3" ht="11.25">
      <c r="A170" s="265" t="s">
        <v>587</v>
      </c>
      <c r="B170" s="265" t="s">
        <v>588</v>
      </c>
      <c r="C170" s="201">
        <v>267.32</v>
      </c>
    </row>
    <row r="171" spans="1:3" ht="11.25">
      <c r="A171" s="265" t="s">
        <v>504</v>
      </c>
      <c r="B171" s="265" t="s">
        <v>505</v>
      </c>
      <c r="C171" s="201">
        <v>3211571.1</v>
      </c>
    </row>
    <row r="172" spans="1:2" ht="11.25">
      <c r="A172" s="265" t="s">
        <v>575</v>
      </c>
      <c r="B172" s="265" t="s">
        <v>576</v>
      </c>
    </row>
    <row r="173" spans="1:2" ht="11.25">
      <c r="A173" s="265" t="s">
        <v>573</v>
      </c>
      <c r="B173" s="265" t="s">
        <v>574</v>
      </c>
    </row>
    <row r="174" spans="1:2" ht="11.25">
      <c r="A174" s="265" t="s">
        <v>538</v>
      </c>
      <c r="B174" s="265" t="s">
        <v>539</v>
      </c>
    </row>
    <row r="175" spans="1:3" ht="11.25">
      <c r="A175" s="265" t="s">
        <v>577</v>
      </c>
      <c r="B175" s="265" t="s">
        <v>578</v>
      </c>
      <c r="C175" s="201">
        <v>-2489517.03</v>
      </c>
    </row>
    <row r="176" spans="1:3" ht="11.25">
      <c r="A176" s="265" t="s">
        <v>536</v>
      </c>
      <c r="B176" s="265" t="s">
        <v>537</v>
      </c>
      <c r="C176" s="201">
        <v>-57140.22</v>
      </c>
    </row>
    <row r="177" spans="1:3" ht="11.25">
      <c r="A177" s="265" t="s">
        <v>542</v>
      </c>
      <c r="B177" s="265" t="s">
        <v>543</v>
      </c>
      <c r="C177" s="201">
        <v>9000</v>
      </c>
    </row>
    <row r="178" spans="1:3" ht="11.25">
      <c r="A178" s="265" t="s">
        <v>540</v>
      </c>
      <c r="B178" s="265" t="s">
        <v>541</v>
      </c>
      <c r="C178" s="201">
        <v>-9966.67</v>
      </c>
    </row>
    <row r="179" spans="1:3" ht="11.25">
      <c r="A179" s="265" t="s">
        <v>509</v>
      </c>
      <c r="B179" s="265" t="s">
        <v>510</v>
      </c>
      <c r="C179" s="201">
        <v>-241280.15</v>
      </c>
    </row>
    <row r="180" spans="1:3" ht="11.25">
      <c r="A180" s="265" t="s">
        <v>506</v>
      </c>
      <c r="B180" s="265" t="s">
        <v>45</v>
      </c>
      <c r="C180" s="201">
        <v>17935704.2</v>
      </c>
    </row>
    <row r="181" spans="1:2" ht="11.25">
      <c r="A181" s="265" t="s">
        <v>507</v>
      </c>
      <c r="B181" s="265" t="s">
        <v>508</v>
      </c>
    </row>
    <row r="182" ht="11.25">
      <c r="C182" s="203" t="s">
        <v>234</v>
      </c>
    </row>
    <row r="183" spans="2:4" ht="11.25">
      <c r="B183" s="265" t="s">
        <v>46</v>
      </c>
      <c r="C183" s="201">
        <v>31153467.37</v>
      </c>
      <c r="D183" s="372">
        <v>31669410.569999993</v>
      </c>
    </row>
    <row r="184" ht="11.25">
      <c r="D184" s="376">
        <f>+D183-C183</f>
        <v>515943.1999999918</v>
      </c>
    </row>
    <row r="185" ht="11.25">
      <c r="B185" s="265" t="s">
        <v>47</v>
      </c>
    </row>
    <row r="187" spans="1:3" ht="11.25">
      <c r="A187" s="265" t="s">
        <v>472</v>
      </c>
      <c r="B187" s="265" t="s">
        <v>473</v>
      </c>
      <c r="C187" s="201">
        <v>-139589.74</v>
      </c>
    </row>
    <row r="188" spans="1:3" ht="11.25">
      <c r="A188" s="265" t="s">
        <v>457</v>
      </c>
      <c r="B188" s="265" t="s">
        <v>459</v>
      </c>
      <c r="C188" s="201">
        <v>-28100.01</v>
      </c>
    </row>
    <row r="189" spans="1:2" ht="11.25">
      <c r="A189" s="265" t="s">
        <v>166</v>
      </c>
      <c r="B189" s="265" t="s">
        <v>167</v>
      </c>
    </row>
    <row r="190" spans="1:2" ht="11.25">
      <c r="A190" s="265" t="s">
        <v>377</v>
      </c>
      <c r="B190" s="265" t="s">
        <v>179</v>
      </c>
    </row>
    <row r="191" spans="1:2" ht="11.25">
      <c r="A191" s="265" t="s">
        <v>378</v>
      </c>
      <c r="B191" s="265" t="s">
        <v>379</v>
      </c>
    </row>
    <row r="192" spans="1:2" ht="11.25">
      <c r="A192" s="265" t="s">
        <v>380</v>
      </c>
      <c r="B192" s="265" t="s">
        <v>176</v>
      </c>
    </row>
    <row r="193" spans="1:2" ht="11.25">
      <c r="A193" s="265" t="s">
        <v>469</v>
      </c>
      <c r="B193" s="265" t="s">
        <v>470</v>
      </c>
    </row>
    <row r="194" spans="1:2" ht="11.25">
      <c r="A194" s="265" t="s">
        <v>374</v>
      </c>
      <c r="B194" s="265" t="s">
        <v>375</v>
      </c>
    </row>
    <row r="195" spans="1:2" ht="11.25">
      <c r="A195" s="265" t="s">
        <v>474</v>
      </c>
      <c r="B195" s="265" t="s">
        <v>475</v>
      </c>
    </row>
    <row r="196" spans="1:2" ht="11.25">
      <c r="A196" s="265" t="s">
        <v>466</v>
      </c>
      <c r="B196" s="265" t="s">
        <v>471</v>
      </c>
    </row>
    <row r="197" spans="1:3" ht="11.25">
      <c r="A197" s="265" t="s">
        <v>478</v>
      </c>
      <c r="B197" s="265" t="s">
        <v>479</v>
      </c>
      <c r="C197" s="201">
        <v>149735.71</v>
      </c>
    </row>
    <row r="198" spans="1:3" ht="11.25">
      <c r="A198" s="265" t="s">
        <v>487</v>
      </c>
      <c r="B198" s="265" t="s">
        <v>488</v>
      </c>
      <c r="C198" s="201">
        <v>178238.57</v>
      </c>
    </row>
    <row r="199" spans="1:3" ht="11.25">
      <c r="A199" s="265" t="s">
        <v>481</v>
      </c>
      <c r="B199" s="265" t="s">
        <v>482</v>
      </c>
      <c r="C199" s="201">
        <v>249120.79</v>
      </c>
    </row>
    <row r="200" spans="1:3" ht="11.25">
      <c r="A200" s="265" t="s">
        <v>476</v>
      </c>
      <c r="B200" s="265" t="s">
        <v>477</v>
      </c>
      <c r="C200" s="201">
        <v>73872.52</v>
      </c>
    </row>
    <row r="201" spans="1:3" ht="11.25">
      <c r="A201" s="265" t="s">
        <v>483</v>
      </c>
      <c r="B201" s="265" t="s">
        <v>484</v>
      </c>
      <c r="C201" s="201">
        <v>567331.22</v>
      </c>
    </row>
    <row r="202" spans="1:3" ht="11.25">
      <c r="A202" s="265" t="s">
        <v>480</v>
      </c>
      <c r="B202" s="265" t="s">
        <v>48</v>
      </c>
      <c r="C202" s="201">
        <v>17014.77</v>
      </c>
    </row>
    <row r="203" spans="1:2" ht="11.25">
      <c r="A203" s="265" t="s">
        <v>492</v>
      </c>
      <c r="B203" s="265" t="s">
        <v>493</v>
      </c>
    </row>
    <row r="204" spans="1:3" ht="11.25">
      <c r="A204" s="265" t="s">
        <v>485</v>
      </c>
      <c r="B204" s="265" t="s">
        <v>486</v>
      </c>
      <c r="C204" s="201">
        <v>83546.09</v>
      </c>
    </row>
    <row r="205" spans="1:3" ht="11.25">
      <c r="A205" s="265" t="s">
        <v>494</v>
      </c>
      <c r="B205" s="265" t="s">
        <v>495</v>
      </c>
      <c r="C205" s="201">
        <v>78237.59</v>
      </c>
    </row>
    <row r="206" ht="11.25">
      <c r="C206" s="203" t="s">
        <v>234</v>
      </c>
    </row>
    <row r="207" spans="2:3" ht="11.25">
      <c r="B207" s="265" t="s">
        <v>49</v>
      </c>
      <c r="C207" s="201">
        <v>1229407.51</v>
      </c>
    </row>
    <row r="210" ht="11.25">
      <c r="B210" s="265" t="s">
        <v>50</v>
      </c>
    </row>
    <row r="212" spans="1:2" ht="11.25">
      <c r="A212" s="265" t="s">
        <v>566</v>
      </c>
      <c r="B212" s="265" t="s">
        <v>567</v>
      </c>
    </row>
    <row r="213" spans="1:2" ht="11.25">
      <c r="A213" s="265" t="s">
        <v>603</v>
      </c>
      <c r="B213" s="265" t="s">
        <v>235</v>
      </c>
    </row>
    <row r="214" spans="1:2" ht="11.25">
      <c r="A214" s="265" t="s">
        <v>568</v>
      </c>
      <c r="B214" s="265" t="s">
        <v>569</v>
      </c>
    </row>
    <row r="215" spans="1:2" ht="11.25">
      <c r="A215" s="265" t="s">
        <v>51</v>
      </c>
      <c r="B215" s="265" t="s">
        <v>38</v>
      </c>
    </row>
    <row r="216" spans="1:2" ht="11.25">
      <c r="A216" s="265" t="s">
        <v>606</v>
      </c>
      <c r="B216" s="265" t="s">
        <v>607</v>
      </c>
    </row>
    <row r="217" spans="1:2" ht="11.25">
      <c r="A217" s="265" t="s">
        <v>601</v>
      </c>
      <c r="B217" s="265" t="s">
        <v>602</v>
      </c>
    </row>
    <row r="218" ht="11.25">
      <c r="C218" s="203" t="s">
        <v>234</v>
      </c>
    </row>
    <row r="219" ht="11.25">
      <c r="B219" s="265" t="s">
        <v>52</v>
      </c>
    </row>
    <row r="220" ht="11.25">
      <c r="C220" s="203" t="s">
        <v>234</v>
      </c>
    </row>
    <row r="221" spans="2:3" ht="11.25">
      <c r="B221" s="265" t="s">
        <v>53</v>
      </c>
      <c r="C221" s="201">
        <v>32382874.88</v>
      </c>
    </row>
    <row r="224" spans="2:3" ht="11.25">
      <c r="B224" s="265" t="s">
        <v>54</v>
      </c>
      <c r="C224" s="201">
        <v>163387667.49</v>
      </c>
    </row>
    <row r="225" ht="11.25">
      <c r="C225" s="203" t="s">
        <v>234</v>
      </c>
    </row>
    <row r="226" spans="2:3" ht="11.25">
      <c r="B226" s="265" t="s">
        <v>55</v>
      </c>
      <c r="C226" s="201">
        <v>195770542.37</v>
      </c>
    </row>
    <row r="227" ht="11.25">
      <c r="C227" s="203" t="s">
        <v>496</v>
      </c>
    </row>
  </sheetData>
  <printOptions/>
  <pageMargins left="0.75" right="0.75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2017-03-02T22:42:05Z</cp:lastPrinted>
  <dcterms:created xsi:type="dcterms:W3CDTF">2005-02-18T21:21:25Z</dcterms:created>
  <dcterms:modified xsi:type="dcterms:W3CDTF">2017-03-02T22:59:17Z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