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532" activeTab="4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F'!$B$4:$F$77</definedName>
    <definedName name="_xlnm.Print_Area" localSheetId="2">'NOTAS   '!$B$2:$J$164</definedName>
    <definedName name="_xlnm.Print_Area" localSheetId="0">'NOTAS   1'!$B$2:$J$85</definedName>
    <definedName name="_xlnm.Print_Area" localSheetId="3">RESULTADOS!$B$5:$G$66</definedName>
    <definedName name="_xlnm.Print_Area" localSheetId="1">'SITUACION '!$C$3:$K$68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F60" i="31" l="1"/>
  <c r="F59" i="31"/>
  <c r="F39" i="31"/>
  <c r="F40" i="31"/>
  <c r="F41" i="31"/>
  <c r="F42" i="31"/>
  <c r="F43" i="31"/>
  <c r="F38" i="31"/>
  <c r="F22" i="31"/>
  <c r="F23" i="31"/>
  <c r="F24" i="31"/>
  <c r="F25" i="31"/>
  <c r="F26" i="31"/>
  <c r="F27" i="31"/>
  <c r="F28" i="31"/>
  <c r="F29" i="31"/>
  <c r="F30" i="31"/>
  <c r="F31" i="31"/>
  <c r="F32" i="31"/>
  <c r="F21" i="31"/>
  <c r="F33" i="11" l="1"/>
  <c r="F30" i="11"/>
  <c r="F31" i="11"/>
  <c r="F32" i="11"/>
  <c r="F29" i="11"/>
  <c r="F24" i="11"/>
  <c r="F21" i="11"/>
  <c r="F22" i="11"/>
  <c r="F20" i="11"/>
  <c r="G69" i="23"/>
  <c r="F19" i="10" l="1"/>
  <c r="H57" i="23"/>
  <c r="I80" i="23"/>
  <c r="I79" i="23"/>
  <c r="I78" i="23"/>
  <c r="I73" i="23"/>
  <c r="I68" i="23"/>
  <c r="G73" i="23"/>
  <c r="E62" i="31" l="1"/>
  <c r="G74" i="23" l="1"/>
  <c r="H38" i="10"/>
  <c r="I74" i="23" l="1"/>
  <c r="F25" i="11"/>
  <c r="D34" i="11"/>
  <c r="H148" i="23" l="1"/>
  <c r="G75" i="23" l="1"/>
  <c r="I75" i="23" l="1"/>
  <c r="G81" i="23"/>
  <c r="I81" i="23"/>
  <c r="E17" i="31" l="1"/>
  <c r="H23" i="10" l="1"/>
  <c r="F52" i="10" l="1"/>
  <c r="F41" i="10" l="1"/>
  <c r="F44" i="10" s="1"/>
  <c r="F62" i="31" l="1"/>
  <c r="H122" i="23"/>
  <c r="F35" i="10" s="1"/>
  <c r="F36" i="10"/>
  <c r="H76" i="23"/>
  <c r="H50" i="23"/>
  <c r="F16" i="10" s="1"/>
  <c r="H28" i="23"/>
  <c r="H22" i="23"/>
  <c r="H37" i="23"/>
  <c r="H42" i="23"/>
  <c r="F51" i="31"/>
  <c r="F57" i="31" s="1"/>
  <c r="E57" i="31"/>
  <c r="H29" i="10"/>
  <c r="H31" i="10" s="1"/>
  <c r="H44" i="10"/>
  <c r="F17" i="11"/>
  <c r="F18" i="11"/>
  <c r="F38" i="11"/>
  <c r="D25" i="11"/>
  <c r="D38" i="11"/>
  <c r="E105" i="23"/>
  <c r="E106" i="23"/>
  <c r="L50" i="166"/>
  <c r="L45" i="166"/>
  <c r="L48" i="166" s="1"/>
  <c r="L49" i="166" s="1"/>
  <c r="L58" i="166"/>
  <c r="E45" i="31"/>
  <c r="I99" i="23"/>
  <c r="I98" i="23"/>
  <c r="H133" i="23"/>
  <c r="D34" i="31"/>
  <c r="D45" i="31"/>
  <c r="D57" i="31"/>
  <c r="D62" i="31"/>
  <c r="H100" i="23"/>
  <c r="F100" i="23"/>
  <c r="G100" i="23"/>
  <c r="I152" i="23"/>
  <c r="E100" i="23"/>
  <c r="J22" i="10"/>
  <c r="J30" i="10"/>
  <c r="J47" i="10"/>
  <c r="J54" i="10" s="1"/>
  <c r="F45" i="31"/>
  <c r="H52" i="10"/>
  <c r="F15" i="10" l="1"/>
  <c r="E107" i="23"/>
  <c r="H81" i="23"/>
  <c r="F27" i="10" s="1"/>
  <c r="I100" i="23"/>
  <c r="F38" i="10"/>
  <c r="F46" i="10" s="1"/>
  <c r="F54" i="10" s="1"/>
  <c r="J31" i="10"/>
  <c r="H30" i="23"/>
  <c r="F34" i="11"/>
  <c r="F26" i="10"/>
  <c r="F14" i="10"/>
  <c r="D40" i="11"/>
  <c r="H46" i="10"/>
  <c r="H54" i="10" s="1"/>
  <c r="H44" i="23"/>
  <c r="F23" i="10" l="1"/>
  <c r="F40" i="11"/>
  <c r="F42" i="11"/>
  <c r="D42" i="11"/>
  <c r="F29" i="10"/>
  <c r="H76" i="10"/>
  <c r="E19" i="31" l="1"/>
  <c r="E34" i="31" s="1"/>
  <c r="F19" i="31"/>
  <c r="F34" i="31" s="1"/>
  <c r="F31" i="10"/>
  <c r="F76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<sst xmlns="http://schemas.openxmlformats.org/spreadsheetml/2006/main" count="302" uniqueCount="284">
  <si>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</si>
  <si>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</si>
  <si>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</si>
  <si>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</si>
  <si>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</si>
  <si>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</si>
  <si>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</si>
  <si>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</si>
  <si>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</si>
  <si>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</si>
  <si>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</si>
  <si>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</si>
  <si>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</si>
  <si>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</si>
  <si>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</si>
  <si>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</si>
  <si>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</si>
  <si>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</si>
  <si>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</si>
  <si>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</si>
  <si>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</si>
  <si>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</si>
  <si>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</si>
  <si>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</si>
  <si>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</si>
  <si>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</si>
  <si>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</si>
  <si>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</si>
  <si>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</si>
  <si>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</si>
  <si>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</si>
  <si>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</si>
  <si>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</si>
  <si>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</si>
  <si>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</si>
  <si>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</si>
  <si>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</si>
  <si>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</si>
  <si>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</si>
  <si>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</si>
  <si>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</si>
  <si>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</si>
  <si>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</si>
  <si>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</si>
  <si>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</si>
  <si>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</si>
  <si>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</si>
  <si>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</si>
  <si>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</si>
  <si>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</si>
  <si>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</si>
  <si>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</si>
  <si>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</si>
  <si>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</si>
  <si>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</si>
  <si>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</si>
  <si>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</si>
  <si>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                                   ________________________________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</si>
  <si>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</si>
  <si>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</si>
  <si>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</si>
  <si>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</si>
  <si>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                                                        ________________________________</t>
  </si>
  <si>
    <t>Costo Actual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</si>
  <si>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</si>
  <si>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</si>
  <si>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</si>
  <si>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</si>
  <si>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</si>
  <si>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</si>
  <si>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</si>
  <si>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</si>
  <si>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</si>
  <si>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</si>
  <si>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</si>
  <si>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</si>
  <si>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</si>
  <si>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</si>
  <si>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</si>
  <si>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</si>
  <si>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</si>
  <si>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</si>
  <si>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</si>
  <si>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</si>
  <si>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</si>
  <si>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</si>
  <si>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</si>
  <si>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</si>
  <si>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</si>
  <si>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</si>
  <si>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</si>
  <si>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</si>
  <si>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</si>
  <si>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 xml:space="preserve">La Superintendencia de salud y Riesgos Laborales (SISALRIL) con fecha de efectividad al 31 de diciembre del año 2014, realizo una revaluacion (Aumento) 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</si>
  <si>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</si>
  <si>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</si>
  <si>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</si>
  <si>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</si>
  <si>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</si>
  <si>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</si>
  <si>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</si>
  <si>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</si>
  <si>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</si>
  <si>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</si>
  <si>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</si>
  <si>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</si>
  <si>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</si>
  <si>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</si>
  <si>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</si>
  <si>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</si>
  <si>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</si>
  <si>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</si>
  <si>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</si>
  <si>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</si>
  <si>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</si>
  <si>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</si>
  <si>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</si>
  <si>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</si>
  <si>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</si>
  <si>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</si>
  <si>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</si>
  <si>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</si>
  <si>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</si>
  <si>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</si>
  <si>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</si>
  <si>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</si>
  <si>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</si>
  <si>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</si>
  <si>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</si>
  <si>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</si>
  <si>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</si>
  <si>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</si>
  <si>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</si>
  <si>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</si>
  <si>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</si>
  <si>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</si>
  <si>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</si>
  <si>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</si>
  <si>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</si>
  <si>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</si>
  <si>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</si>
  <si>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</si>
  <si>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</si>
  <si>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</si>
  <si>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</si>
  <si>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</si>
  <si>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</si>
  <si>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</si>
  <si>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</si>
  <si>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</si>
  <si>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</si>
  <si>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</si>
  <si>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</si>
  <si>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</si>
  <si>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</si>
  <si>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</si>
  <si>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</si>
  <si>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</si>
  <si>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</si>
  <si>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</si>
  <si>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</si>
  <si>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</si>
  <si>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</si>
  <si>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</si>
  <si>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</si>
  <si>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</si>
  <si>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</si>
  <si>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</si>
  <si>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</si>
  <si>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</si>
  <si>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</si>
  <si>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</si>
  <si>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</si>
  <si>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</si>
  <si>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</si>
  <si>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</si>
  <si>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</si>
  <si>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</si>
  <si>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</si>
  <si>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</si>
  <si>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</si>
  <si>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</si>
  <si>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</si>
  <si>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</si>
  <si>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</si>
  <si>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>________________________________</t>
  </si>
  <si>
    <t xml:space="preserve">        ________________________________</t>
  </si>
  <si>
    <t>____________________________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</si>
  <si>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</si>
  <si>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</si>
  <si>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</si>
  <si>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</si>
  <si>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</si>
  <si>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</si>
  <si>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</si>
  <si>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t xml:space="preserve">      Superintendente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</si>
  <si>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</si>
  <si>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</si>
  <si>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</si>
  <si>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</si>
  <si>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</si>
  <si>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</si>
  <si>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</si>
  <si>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</si>
  <si>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</si>
  <si>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</si>
  <si>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</si>
  <si>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</si>
  <si>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</si>
  <si>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</si>
  <si>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</si>
  <si>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</si>
  <si>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</si>
  <si>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</si>
  <si>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</si>
  <si>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</si>
  <si>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</si>
  <si>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</si>
  <si>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</si>
  <si>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</si>
  <si>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</si>
  <si>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</si>
  <si>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</si>
  <si>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</si>
  <si>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</si>
  <si>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</si>
  <si>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</si>
  <si>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</si>
  <si>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</si>
  <si>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</si>
  <si>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</si>
  <si>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</si>
  <si>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</si>
  <si>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</si>
  <si>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</si>
  <si>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</si>
  <si>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</si>
  <si>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</si>
  <si>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                                            ________________________________</t>
  </si>
  <si>
    <t xml:space="preserve">                                                                  Superintendente</t>
  </si>
  <si>
    <t xml:space="preserve">                   ______________________________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</si>
  <si>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</si>
  <si>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</si>
  <si>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</si>
  <si>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</si>
  <si>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</si>
  <si>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</si>
  <si>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</si>
  <si>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</si>
  <si>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</si>
  <si>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</si>
  <si>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</si>
  <si>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</si>
  <si>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r>
      <t xml:space="preserve">del valor del edificio por un monto total de </t>
    </r>
    <r>
      <rPr>
        <b/>
        <sz val="11"/>
        <rFont val="Tahoma"/>
        <family val="2"/>
      </rPr>
      <t>RD$2,179,622.00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(Incremento) por un monto </t>
    </r>
  </si>
  <si>
    <r>
      <t>de RD$14,896,456.00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</si>
  <si>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</si>
  <si>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</si>
  <si>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</si>
  <si>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</si>
  <si>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</si>
  <si>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</si>
  <si>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</si>
  <si>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</si>
  <si>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</si>
  <si>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</si>
  <si>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</si>
  <si>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</si>
  <si>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</si>
  <si>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</si>
  <si>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</si>
  <si>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</si>
  <si>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</si>
  <si>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</si>
  <si>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</si>
  <si>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Estos recursos están formados por dos partidas, las cuales una de ella representada por un valor ascendente por RD$194,770,129.33</t>
  </si>
  <si>
    <t>AL 31 DE ENERO 2019</t>
  </si>
  <si>
    <t>Al 31 de Enero 2019, ésta cuenta se desglosa como sigue:</t>
  </si>
  <si>
    <t>Las cuentas por pagar proveedores al 31 de Enero del 2019 de la SISALRIL.</t>
  </si>
  <si>
    <t>La cuenta Obligaciones por pagar al 31 de Enero del 2019 de la SISALRIL, se desglosan de la siguiente manera:</t>
  </si>
  <si>
    <t>La cuenta Retenciones y Contribuciones por pagar al 31 de Enero del 2019, se desglosan de la siguiente manera:</t>
  </si>
  <si>
    <t>Enero</t>
  </si>
  <si>
    <t>Del  01 al 31 de Enero del  2019</t>
  </si>
  <si>
    <t>Del 01 al 31 de Enero del 2019</t>
  </si>
  <si>
    <t>Al 31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</si>
</sst>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3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</cellStyleXfs>
  <cellXfs count="368">
    <xf numFmtId="0" fontId="0" fillId="0" borderId="0" xfId="0"/>
    <xf numFmtId="0" fontId="3" fillId="0" borderId="0" xfId="0" applyFont="1"/>
    <xf numFmtId="165" fontId="3" fillId="0" borderId="0" xfId="35" applyFont="1"/>
    <xf numFmtId="165" fontId="0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166" fontId="10" fillId="25" borderId="22" xfId="35" applyNumberFormat="1" applyFont="1" applyFill="1" applyBorder="1"/>
    <xf numFmtId="0" fontId="10" fillId="25" borderId="0" xfId="0" applyFont="1" applyFill="1"/>
    <xf numFmtId="166" fontId="10" fillId="25" borderId="0" xfId="35" applyNumberFormat="1" applyFont="1" applyFill="1" applyAlignment="1">
      <alignment horizontal="center"/>
    </xf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37" fontId="9" fillId="25" borderId="0" xfId="0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3" fontId="47" fillId="25" borderId="22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165" fontId="47" fillId="25" borderId="0" xfId="35" applyFont="1" applyFill="1" applyBorder="1"/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47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7" fillId="0" borderId="0" xfId="35" applyNumberFormat="1" applyFont="1" applyFill="1" applyBorder="1" applyAlignment="1"/>
    <xf numFmtId="0" fontId="22" fillId="0" borderId="0" xfId="0" applyFon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4" fontId="13" fillId="0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13" fillId="26" borderId="20" xfId="35" applyNumberFormat="1" applyFont="1" applyFill="1" applyBorder="1"/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8" fontId="10" fillId="25" borderId="0" xfId="0" applyNumberFormat="1" applyFont="1" applyFill="1" applyAlignment="1">
      <alignment horizont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zoomScaleSheetLayoutView="75" workbookViewId="0">
      <selection activeCell="G14" sqref="G14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0.140625" style="12" customWidth="1"/>
    <col min="10" max="10" width="3.71093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11" ht="15" thickBot="1" x14ac:dyDescent="0.25"/>
    <row r="2" spans="2:1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1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1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1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11" x14ac:dyDescent="0.2">
      <c r="B6" s="27"/>
      <c r="C6" s="355"/>
      <c r="D6" s="355"/>
      <c r="E6" s="355"/>
      <c r="F6" s="355"/>
      <c r="G6" s="355"/>
      <c r="H6" s="355"/>
      <c r="I6" s="355"/>
      <c r="J6" s="356"/>
      <c r="K6" s="26"/>
    </row>
    <row r="7" spans="2:11" x14ac:dyDescent="0.2">
      <c r="B7" s="27"/>
      <c r="C7" s="355" t="s">
        <v>13</v>
      </c>
      <c r="D7" s="355"/>
      <c r="E7" s="355"/>
      <c r="F7" s="355"/>
      <c r="G7" s="355"/>
      <c r="H7" s="355"/>
      <c r="I7" s="355"/>
      <c r="J7" s="356"/>
      <c r="K7" s="26"/>
    </row>
    <row r="8" spans="2:11" x14ac:dyDescent="0.2">
      <c r="B8" s="27"/>
      <c r="C8" s="355" t="s">
        <v>283</v>
      </c>
      <c r="D8" s="355"/>
      <c r="E8" s="355"/>
      <c r="F8" s="355"/>
      <c r="G8" s="355"/>
      <c r="H8" s="355"/>
      <c r="I8" s="355"/>
      <c r="J8" s="356"/>
      <c r="K8" s="26"/>
    </row>
    <row r="9" spans="2:11" x14ac:dyDescent="0.2">
      <c r="B9" s="27"/>
      <c r="C9" s="355"/>
      <c r="D9" s="355"/>
      <c r="E9" s="355"/>
      <c r="F9" s="355"/>
      <c r="G9" s="355"/>
      <c r="H9" s="355"/>
      <c r="I9" s="355"/>
      <c r="J9" s="356"/>
      <c r="K9" s="26"/>
    </row>
    <row r="10" spans="2:11" x14ac:dyDescent="0.2">
      <c r="B10" s="27"/>
      <c r="C10" s="28"/>
      <c r="D10" s="28"/>
      <c r="E10" s="28"/>
      <c r="F10" s="28"/>
      <c r="G10" s="28"/>
      <c r="H10" s="28"/>
      <c r="I10" s="28"/>
      <c r="J10" s="29"/>
      <c r="K10" s="26"/>
    </row>
    <row r="11" spans="2:11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  <c r="K11" s="26"/>
    </row>
    <row r="12" spans="2:11" x14ac:dyDescent="0.2">
      <c r="B12" s="67"/>
      <c r="C12" s="68"/>
      <c r="D12" s="69"/>
      <c r="E12" s="69"/>
      <c r="F12" s="69"/>
      <c r="G12" s="69"/>
      <c r="H12" s="69"/>
      <c r="I12" s="69"/>
      <c r="J12" s="70"/>
      <c r="K12" s="26"/>
    </row>
    <row r="13" spans="2:11" x14ac:dyDescent="0.2">
      <c r="B13" s="71"/>
      <c r="C13" s="77"/>
      <c r="D13" s="75"/>
      <c r="E13" s="75"/>
      <c r="F13" s="75"/>
      <c r="G13" s="75"/>
      <c r="H13" s="75"/>
      <c r="I13" s="75"/>
      <c r="J13" s="76"/>
      <c r="K13" s="26"/>
    </row>
    <row r="14" spans="2:11" ht="15" x14ac:dyDescent="0.2">
      <c r="B14" s="71"/>
      <c r="C14" s="214" t="s">
        <v>152</v>
      </c>
      <c r="D14" s="187" t="s">
        <v>194</v>
      </c>
      <c r="E14" s="187"/>
      <c r="F14" s="187"/>
      <c r="G14" s="188"/>
      <c r="H14" s="188"/>
      <c r="I14" s="188"/>
      <c r="J14" s="76"/>
      <c r="K14" s="26"/>
    </row>
    <row r="15" spans="2:11" ht="15" x14ac:dyDescent="0.2">
      <c r="B15" s="71"/>
      <c r="C15" s="189"/>
      <c r="D15" s="188"/>
      <c r="E15" s="188"/>
      <c r="F15" s="188"/>
      <c r="G15" s="188"/>
      <c r="H15" s="188"/>
      <c r="I15" s="188"/>
      <c r="J15" s="76"/>
      <c r="K15" s="26"/>
    </row>
    <row r="16" spans="2:11" ht="15" x14ac:dyDescent="0.2">
      <c r="B16" s="71"/>
      <c r="C16" s="189"/>
      <c r="D16" s="188" t="s">
        <v>23</v>
      </c>
      <c r="E16" s="188"/>
      <c r="F16" s="188"/>
      <c r="G16" s="188"/>
      <c r="H16" s="188"/>
      <c r="I16" s="188"/>
      <c r="J16" s="76"/>
      <c r="K16" s="26"/>
    </row>
    <row r="17" spans="2:12" ht="15" x14ac:dyDescent="0.2">
      <c r="B17" s="71"/>
      <c r="C17" s="189"/>
      <c r="D17" s="188" t="s">
        <v>86</v>
      </c>
      <c r="E17" s="188"/>
      <c r="F17" s="188"/>
      <c r="G17" s="188"/>
      <c r="H17" s="188"/>
      <c r="I17" s="188"/>
      <c r="J17" s="76"/>
      <c r="K17" s="26"/>
    </row>
    <row r="18" spans="2:12" ht="15" x14ac:dyDescent="0.2">
      <c r="B18" s="71"/>
      <c r="C18" s="189"/>
      <c r="D18" s="188" t="s">
        <v>87</v>
      </c>
      <c r="E18" s="188"/>
      <c r="F18" s="188"/>
      <c r="G18" s="188"/>
      <c r="H18" s="188"/>
      <c r="I18" s="188"/>
      <c r="J18" s="76"/>
      <c r="K18" s="26"/>
    </row>
    <row r="19" spans="2:12" ht="15" x14ac:dyDescent="0.2">
      <c r="B19" s="71"/>
      <c r="C19" s="189"/>
      <c r="D19" s="188" t="s">
        <v>88</v>
      </c>
      <c r="E19" s="188"/>
      <c r="F19" s="188"/>
      <c r="G19" s="188"/>
      <c r="H19" s="185"/>
      <c r="I19" s="188"/>
      <c r="J19" s="76"/>
      <c r="K19" s="26"/>
    </row>
    <row r="20" spans="2:12" ht="15" x14ac:dyDescent="0.2">
      <c r="B20" s="71"/>
      <c r="C20" s="189"/>
      <c r="D20" s="188"/>
      <c r="E20" s="188"/>
      <c r="F20" s="188"/>
      <c r="G20" s="188"/>
      <c r="H20" s="185"/>
      <c r="I20" s="188"/>
      <c r="J20" s="76"/>
      <c r="K20" s="26"/>
    </row>
    <row r="21" spans="2:12" ht="15" x14ac:dyDescent="0.2">
      <c r="B21" s="71"/>
      <c r="C21" s="190"/>
      <c r="D21" s="188" t="s">
        <v>89</v>
      </c>
      <c r="E21" s="191"/>
      <c r="F21" s="188"/>
      <c r="G21" s="188"/>
      <c r="H21" s="192"/>
      <c r="I21" s="188"/>
      <c r="J21" s="76"/>
      <c r="K21" s="26"/>
      <c r="L21" s="34"/>
    </row>
    <row r="22" spans="2:12" ht="15" x14ac:dyDescent="0.2">
      <c r="B22" s="71"/>
      <c r="C22" s="190"/>
      <c r="D22" s="188" t="s">
        <v>90</v>
      </c>
      <c r="E22" s="191"/>
      <c r="F22" s="188"/>
      <c r="G22" s="192"/>
      <c r="H22" s="192"/>
      <c r="I22" s="188"/>
      <c r="J22" s="76"/>
      <c r="K22" s="26"/>
      <c r="L22" s="34"/>
    </row>
    <row r="23" spans="2:12" ht="15" x14ac:dyDescent="0.2">
      <c r="B23" s="71"/>
      <c r="C23" s="190"/>
      <c r="D23" s="188"/>
      <c r="E23" s="188"/>
      <c r="F23" s="188"/>
      <c r="G23" s="192"/>
      <c r="H23" s="192"/>
      <c r="I23" s="188"/>
      <c r="J23" s="76"/>
      <c r="K23" s="26"/>
      <c r="L23" s="7"/>
    </row>
    <row r="24" spans="2:12" ht="15" x14ac:dyDescent="0.2">
      <c r="B24" s="71"/>
      <c r="C24" s="190"/>
      <c r="D24" s="188"/>
      <c r="E24" s="188"/>
      <c r="F24" s="188"/>
      <c r="G24" s="192"/>
      <c r="H24" s="192"/>
      <c r="I24" s="188"/>
      <c r="J24" s="76"/>
      <c r="K24" s="26"/>
      <c r="L24" s="7"/>
    </row>
    <row r="25" spans="2:12" ht="15" x14ac:dyDescent="0.2">
      <c r="B25" s="71"/>
      <c r="C25" s="190"/>
      <c r="D25" s="188"/>
      <c r="E25" s="188"/>
      <c r="F25" s="188"/>
      <c r="G25" s="192"/>
      <c r="H25" s="192"/>
      <c r="I25" s="188"/>
      <c r="J25" s="76"/>
      <c r="K25" s="26"/>
      <c r="L25" s="7"/>
    </row>
    <row r="26" spans="2:12" ht="15" x14ac:dyDescent="0.2">
      <c r="B26" s="71"/>
      <c r="C26" s="214" t="s">
        <v>72</v>
      </c>
      <c r="D26" s="187" t="s">
        <v>71</v>
      </c>
      <c r="E26" s="188"/>
      <c r="F26" s="188"/>
      <c r="G26" s="192"/>
      <c r="H26" s="192"/>
      <c r="I26" s="188"/>
      <c r="J26" s="76"/>
      <c r="K26" s="26"/>
      <c r="L26" s="7"/>
    </row>
    <row r="27" spans="2:12" ht="15" x14ac:dyDescent="0.2">
      <c r="B27" s="71"/>
      <c r="C27" s="190"/>
      <c r="D27" s="188"/>
      <c r="E27" s="188"/>
      <c r="F27" s="188"/>
      <c r="G27" s="192"/>
      <c r="H27" s="192"/>
      <c r="I27" s="188"/>
      <c r="J27" s="76"/>
      <c r="K27" s="26"/>
      <c r="L27" s="7"/>
    </row>
    <row r="28" spans="2:12" ht="15" x14ac:dyDescent="0.2">
      <c r="B28" s="71"/>
      <c r="C28" s="190"/>
      <c r="D28" s="188" t="s">
        <v>14</v>
      </c>
      <c r="E28" s="188"/>
      <c r="F28" s="188"/>
      <c r="G28" s="192"/>
      <c r="H28" s="192"/>
      <c r="I28" s="188"/>
      <c r="J28" s="76"/>
      <c r="K28" s="26"/>
      <c r="L28" s="7"/>
    </row>
    <row r="29" spans="2:12" ht="15" x14ac:dyDescent="0.2">
      <c r="B29" s="71"/>
      <c r="C29" s="190"/>
      <c r="D29" s="188"/>
      <c r="E29" s="188"/>
      <c r="F29" s="188"/>
      <c r="G29" s="192"/>
      <c r="H29" s="192"/>
      <c r="I29" s="188"/>
      <c r="J29" s="76"/>
      <c r="K29" s="26"/>
      <c r="L29" s="7"/>
    </row>
    <row r="30" spans="2:12" ht="15" x14ac:dyDescent="0.2">
      <c r="B30" s="71"/>
      <c r="C30" s="214" t="s">
        <v>73</v>
      </c>
      <c r="D30" s="187" t="s">
        <v>16</v>
      </c>
      <c r="E30" s="188"/>
      <c r="F30" s="188"/>
      <c r="G30" s="192"/>
      <c r="H30" s="192"/>
      <c r="I30" s="188"/>
      <c r="J30" s="76"/>
      <c r="K30" s="26"/>
      <c r="L30" s="7"/>
    </row>
    <row r="31" spans="2:12" ht="15" x14ac:dyDescent="0.2">
      <c r="B31" s="71"/>
      <c r="C31" s="214"/>
      <c r="D31" s="186"/>
      <c r="E31" s="188"/>
      <c r="F31" s="188"/>
      <c r="G31" s="192"/>
      <c r="H31" s="192"/>
      <c r="I31" s="188"/>
      <c r="J31" s="76"/>
      <c r="K31" s="26"/>
      <c r="L31" s="7"/>
    </row>
    <row r="32" spans="2:12" ht="15" x14ac:dyDescent="0.2">
      <c r="B32" s="71"/>
      <c r="C32" s="214"/>
      <c r="D32" s="188" t="s">
        <v>17</v>
      </c>
      <c r="E32" s="188"/>
      <c r="F32" s="188"/>
      <c r="G32" s="192"/>
      <c r="H32" s="192"/>
      <c r="I32" s="188"/>
      <c r="J32" s="76"/>
      <c r="K32" s="26"/>
      <c r="L32" s="7"/>
    </row>
    <row r="33" spans="2:14" ht="15" x14ac:dyDescent="0.2">
      <c r="B33" s="71"/>
      <c r="C33" s="190"/>
      <c r="D33" s="188"/>
      <c r="E33" s="188"/>
      <c r="F33" s="188"/>
      <c r="G33" s="192"/>
      <c r="H33" s="192"/>
      <c r="I33" s="188"/>
      <c r="J33" s="76"/>
      <c r="K33" s="26"/>
      <c r="L33" s="7"/>
    </row>
    <row r="34" spans="2:14" ht="15" x14ac:dyDescent="0.2">
      <c r="B34" s="71"/>
      <c r="C34" s="214" t="s">
        <v>18</v>
      </c>
      <c r="D34" s="187" t="s">
        <v>70</v>
      </c>
      <c r="E34" s="193"/>
      <c r="F34" s="188"/>
      <c r="G34" s="192"/>
      <c r="H34" s="192"/>
      <c r="I34" s="188"/>
      <c r="J34" s="76"/>
      <c r="K34" s="26"/>
      <c r="L34" s="7"/>
    </row>
    <row r="35" spans="2:14" ht="15" x14ac:dyDescent="0.2">
      <c r="B35" s="71"/>
      <c r="C35" s="190"/>
      <c r="D35" s="193"/>
      <c r="E35" s="193"/>
      <c r="F35" s="193"/>
      <c r="G35" s="193"/>
      <c r="H35" s="192"/>
      <c r="I35" s="188"/>
      <c r="J35" s="76"/>
      <c r="K35" s="26"/>
      <c r="L35" s="7"/>
    </row>
    <row r="36" spans="2:14" ht="15" x14ac:dyDescent="0.2">
      <c r="B36" s="71"/>
      <c r="C36" s="190"/>
      <c r="D36" s="191"/>
      <c r="E36" s="191"/>
      <c r="F36" s="192"/>
      <c r="G36" s="193"/>
      <c r="H36" s="192"/>
      <c r="I36" s="188"/>
      <c r="J36" s="76"/>
      <c r="K36" s="26"/>
      <c r="L36" s="7"/>
    </row>
    <row r="37" spans="2:14" ht="15" x14ac:dyDescent="0.2">
      <c r="B37" s="71"/>
      <c r="C37" s="214" t="s">
        <v>19</v>
      </c>
      <c r="D37" s="187" t="s">
        <v>74</v>
      </c>
      <c r="E37" s="188"/>
      <c r="F37" s="188"/>
      <c r="G37" s="194"/>
      <c r="H37" s="193"/>
      <c r="I37" s="193"/>
      <c r="J37" s="76"/>
      <c r="K37" s="26"/>
    </row>
    <row r="38" spans="2:14" ht="15" x14ac:dyDescent="0.2">
      <c r="B38" s="71"/>
      <c r="C38" s="190"/>
      <c r="D38" s="188"/>
      <c r="E38" s="188"/>
      <c r="F38" s="193"/>
      <c r="G38" s="192"/>
      <c r="H38" s="193"/>
      <c r="I38" s="193"/>
      <c r="J38" s="76"/>
      <c r="K38" s="26"/>
    </row>
    <row r="39" spans="2:14" ht="15" x14ac:dyDescent="0.2">
      <c r="B39" s="71"/>
      <c r="C39" s="190"/>
      <c r="D39" s="188" t="s">
        <v>15</v>
      </c>
      <c r="E39" s="193"/>
      <c r="F39" s="193"/>
      <c r="G39" s="192"/>
      <c r="H39" s="192"/>
      <c r="I39" s="188"/>
      <c r="J39" s="76"/>
      <c r="K39" s="26"/>
    </row>
    <row r="40" spans="2:14" ht="15" x14ac:dyDescent="0.2">
      <c r="B40" s="71"/>
      <c r="C40" s="190"/>
      <c r="D40" s="188"/>
      <c r="E40" s="188"/>
      <c r="F40" s="193"/>
      <c r="G40" s="192"/>
      <c r="H40" s="192"/>
      <c r="I40" s="188"/>
      <c r="J40" s="76"/>
      <c r="K40" s="26"/>
      <c r="N40" s="153"/>
    </row>
    <row r="41" spans="2:14" ht="15" x14ac:dyDescent="0.2">
      <c r="B41" s="71"/>
      <c r="C41" s="188"/>
      <c r="D41" s="188" t="s">
        <v>75</v>
      </c>
      <c r="E41" s="193"/>
      <c r="F41" s="193"/>
      <c r="G41" s="193"/>
      <c r="H41" s="193"/>
      <c r="I41" s="192"/>
      <c r="J41" s="76"/>
      <c r="K41" s="26"/>
    </row>
    <row r="42" spans="2:14" ht="15" x14ac:dyDescent="0.2">
      <c r="B42" s="71"/>
      <c r="C42" s="190"/>
      <c r="D42" s="188"/>
      <c r="E42" s="188"/>
      <c r="F42" s="188"/>
      <c r="G42" s="192"/>
      <c r="H42" s="192"/>
      <c r="I42" s="192"/>
      <c r="J42" s="76"/>
      <c r="K42" s="26"/>
    </row>
    <row r="43" spans="2:14" ht="15" x14ac:dyDescent="0.2">
      <c r="B43" s="71"/>
      <c r="C43" s="190"/>
      <c r="D43" s="188" t="s">
        <v>24</v>
      </c>
      <c r="E43" s="188"/>
      <c r="F43" s="188"/>
      <c r="G43" s="192"/>
      <c r="H43" s="193"/>
      <c r="I43" s="192"/>
      <c r="J43" s="76"/>
      <c r="K43" s="26"/>
    </row>
    <row r="44" spans="2:14" ht="15" x14ac:dyDescent="0.2">
      <c r="B44" s="71"/>
      <c r="C44" s="190"/>
      <c r="D44" s="188" t="s">
        <v>25</v>
      </c>
      <c r="E44" s="188"/>
      <c r="F44" s="188"/>
      <c r="G44" s="192"/>
      <c r="H44" s="192"/>
      <c r="I44" s="192"/>
      <c r="J44" s="76"/>
      <c r="K44" s="26"/>
    </row>
    <row r="45" spans="2:14" ht="15" x14ac:dyDescent="0.2">
      <c r="B45" s="71"/>
      <c r="C45" s="190"/>
      <c r="D45" s="188"/>
      <c r="E45" s="195"/>
      <c r="F45" s="188"/>
      <c r="G45" s="192"/>
      <c r="H45" s="192"/>
      <c r="I45" s="192"/>
      <c r="J45" s="76"/>
      <c r="K45" s="26"/>
      <c r="L45" s="12">
        <f>+H53+H47</f>
        <v>0</v>
      </c>
    </row>
    <row r="46" spans="2:14" ht="15" x14ac:dyDescent="0.2">
      <c r="B46" s="71"/>
      <c r="C46" s="190"/>
      <c r="D46" s="188" t="s">
        <v>26</v>
      </c>
      <c r="E46" s="193"/>
      <c r="F46" s="188"/>
      <c r="G46" s="192"/>
      <c r="H46" s="192"/>
      <c r="I46" s="192"/>
      <c r="J46" s="76"/>
      <c r="K46" s="26"/>
    </row>
    <row r="47" spans="2:14" ht="15" x14ac:dyDescent="0.2">
      <c r="B47" s="71"/>
      <c r="C47" s="190"/>
      <c r="D47" s="188" t="s">
        <v>27</v>
      </c>
      <c r="E47" s="193"/>
      <c r="F47" s="188"/>
      <c r="G47" s="192"/>
      <c r="H47" s="192"/>
      <c r="I47" s="192"/>
      <c r="J47" s="76"/>
      <c r="K47" s="26"/>
    </row>
    <row r="48" spans="2:14" ht="15" x14ac:dyDescent="0.2">
      <c r="B48" s="71"/>
      <c r="C48" s="190"/>
      <c r="D48" s="195"/>
      <c r="E48" s="193"/>
      <c r="F48" s="188"/>
      <c r="G48" s="192"/>
      <c r="H48" s="192"/>
      <c r="I48" s="192"/>
      <c r="J48" s="76"/>
      <c r="K48" s="26"/>
      <c r="L48" s="12">
        <f>+H55-L45</f>
        <v>0</v>
      </c>
    </row>
    <row r="49" spans="2:13" ht="15" x14ac:dyDescent="0.2">
      <c r="B49" s="71"/>
      <c r="C49" s="190"/>
      <c r="D49" s="193" t="s">
        <v>28</v>
      </c>
      <c r="E49" s="193"/>
      <c r="F49" s="193"/>
      <c r="G49" s="192"/>
      <c r="H49" s="192"/>
      <c r="I49" s="193"/>
      <c r="J49" s="76"/>
      <c r="K49" s="26"/>
      <c r="L49" s="12">
        <f>+L48-H40</f>
        <v>0</v>
      </c>
    </row>
    <row r="50" spans="2:13" ht="15" x14ac:dyDescent="0.2">
      <c r="B50" s="71"/>
      <c r="C50" s="190"/>
      <c r="D50" s="188" t="s">
        <v>29</v>
      </c>
      <c r="E50" s="191"/>
      <c r="F50" s="193"/>
      <c r="G50" s="192"/>
      <c r="H50" s="192"/>
      <c r="I50" s="192"/>
      <c r="J50" s="76"/>
      <c r="K50" s="26"/>
      <c r="L50" s="12">
        <f>+H34+H40</f>
        <v>0</v>
      </c>
    </row>
    <row r="51" spans="2:13" ht="15" x14ac:dyDescent="0.2">
      <c r="B51" s="71"/>
      <c r="C51" s="190"/>
      <c r="D51" s="193" t="s">
        <v>30</v>
      </c>
      <c r="E51" s="193"/>
      <c r="F51" s="193"/>
      <c r="G51" s="192"/>
      <c r="H51" s="192"/>
      <c r="I51" s="192"/>
      <c r="J51" s="76"/>
      <c r="K51" s="26"/>
      <c r="L51" s="6"/>
    </row>
    <row r="52" spans="2:13" ht="15" x14ac:dyDescent="0.2">
      <c r="B52" s="71"/>
      <c r="C52" s="190"/>
      <c r="D52" s="188" t="s">
        <v>76</v>
      </c>
      <c r="E52" s="193"/>
      <c r="F52" s="193"/>
      <c r="G52" s="192"/>
      <c r="H52" s="192"/>
      <c r="I52" s="193"/>
      <c r="J52" s="76"/>
      <c r="K52" s="26"/>
    </row>
    <row r="53" spans="2:13" ht="15" x14ac:dyDescent="0.2">
      <c r="B53" s="71"/>
      <c r="C53" s="190"/>
      <c r="D53" s="193"/>
      <c r="E53" s="193"/>
      <c r="F53" s="193"/>
      <c r="G53" s="192"/>
      <c r="H53" s="192"/>
      <c r="I53" s="193"/>
      <c r="J53" s="76"/>
      <c r="K53" s="26"/>
      <c r="L53" s="35"/>
    </row>
    <row r="54" spans="2:13" ht="15" x14ac:dyDescent="0.2">
      <c r="B54" s="71"/>
      <c r="C54" s="190"/>
      <c r="D54" s="195"/>
      <c r="E54" s="193"/>
      <c r="F54" s="193"/>
      <c r="G54" s="192"/>
      <c r="H54" s="192"/>
      <c r="I54" s="193"/>
      <c r="J54" s="76"/>
      <c r="K54" s="26"/>
    </row>
    <row r="55" spans="2:13" ht="15" x14ac:dyDescent="0.2">
      <c r="B55" s="71"/>
      <c r="C55" s="214" t="s">
        <v>20</v>
      </c>
      <c r="D55" s="187" t="s">
        <v>77</v>
      </c>
      <c r="E55" s="188"/>
      <c r="F55" s="188"/>
      <c r="G55" s="188"/>
      <c r="H55" s="196"/>
      <c r="I55" s="193"/>
      <c r="J55" s="76"/>
      <c r="K55" s="26"/>
    </row>
    <row r="56" spans="2:13" ht="15" x14ac:dyDescent="0.2">
      <c r="B56" s="71"/>
      <c r="C56" s="214"/>
      <c r="D56" s="187"/>
      <c r="E56" s="188"/>
      <c r="F56" s="188"/>
      <c r="G56" s="188"/>
      <c r="H56" s="196"/>
      <c r="I56" s="193"/>
      <c r="J56" s="76"/>
      <c r="K56" s="26"/>
    </row>
    <row r="57" spans="2:13" ht="15" x14ac:dyDescent="0.2">
      <c r="B57" s="71"/>
      <c r="C57" s="197"/>
      <c r="D57" s="188" t="s">
        <v>78</v>
      </c>
      <c r="E57" s="186"/>
      <c r="F57" s="188"/>
      <c r="G57" s="188"/>
      <c r="H57" s="196"/>
      <c r="I57" s="193"/>
      <c r="J57" s="76"/>
      <c r="K57" s="26"/>
      <c r="M57" s="6"/>
    </row>
    <row r="58" spans="2:13" ht="10.5" customHeight="1" x14ac:dyDescent="0.2">
      <c r="B58" s="71"/>
      <c r="C58" s="214"/>
      <c r="D58" s="186"/>
      <c r="E58" s="186"/>
      <c r="F58" s="188"/>
      <c r="G58" s="192"/>
      <c r="H58" s="198"/>
      <c r="I58" s="193"/>
      <c r="J58" s="76"/>
      <c r="K58" s="26"/>
      <c r="L58" s="12">
        <f>2900464.28-2797400</f>
        <v>103064.2799999998</v>
      </c>
      <c r="M58" s="6"/>
    </row>
    <row r="59" spans="2:13" ht="15" x14ac:dyDescent="0.2">
      <c r="B59" s="71"/>
      <c r="C59" s="214"/>
      <c r="D59" s="188"/>
      <c r="E59" s="188"/>
      <c r="F59" s="188"/>
      <c r="G59" s="192"/>
      <c r="H59" s="192"/>
      <c r="I59" s="193"/>
      <c r="J59" s="76"/>
      <c r="K59" s="26"/>
    </row>
    <row r="60" spans="2:13" ht="15" x14ac:dyDescent="0.2">
      <c r="B60" s="71"/>
      <c r="C60" s="214" t="s">
        <v>21</v>
      </c>
      <c r="D60" s="187" t="s">
        <v>79</v>
      </c>
      <c r="E60" s="188"/>
      <c r="F60" s="188"/>
      <c r="G60" s="192"/>
      <c r="H60" s="196"/>
      <c r="I60" s="192"/>
      <c r="J60" s="76"/>
      <c r="K60" s="26"/>
      <c r="M60" s="6"/>
    </row>
    <row r="61" spans="2:13" ht="15" x14ac:dyDescent="0.2">
      <c r="B61" s="71"/>
      <c r="C61" s="214"/>
      <c r="D61" s="187"/>
      <c r="E61" s="188"/>
      <c r="F61" s="188"/>
      <c r="G61" s="192"/>
      <c r="H61" s="196"/>
      <c r="I61" s="192"/>
      <c r="J61" s="76"/>
      <c r="K61" s="26"/>
      <c r="M61" s="6"/>
    </row>
    <row r="62" spans="2:13" ht="14.25" customHeight="1" x14ac:dyDescent="0.2">
      <c r="B62" s="71"/>
      <c r="C62" s="214"/>
      <c r="D62" s="188" t="s">
        <v>31</v>
      </c>
      <c r="E62" s="186"/>
      <c r="F62" s="188"/>
      <c r="G62" s="188"/>
      <c r="H62" s="196"/>
      <c r="I62" s="188"/>
      <c r="J62" s="76"/>
      <c r="K62" s="26"/>
    </row>
    <row r="63" spans="2:13" ht="13.5" customHeight="1" x14ac:dyDescent="0.2">
      <c r="B63" s="71"/>
      <c r="C63" s="189"/>
      <c r="D63" s="188" t="s">
        <v>84</v>
      </c>
      <c r="E63" s="188"/>
      <c r="F63" s="188"/>
      <c r="G63" s="188"/>
      <c r="H63" s="196"/>
      <c r="I63" s="192"/>
      <c r="J63" s="76"/>
      <c r="K63" s="26"/>
    </row>
    <row r="64" spans="2:13" ht="15" hidden="1" x14ac:dyDescent="0.2">
      <c r="B64" s="71"/>
      <c r="C64" s="189"/>
      <c r="D64" s="188"/>
      <c r="E64" s="188"/>
      <c r="F64" s="188"/>
      <c r="G64" s="188"/>
      <c r="H64" s="199"/>
      <c r="I64" s="188"/>
      <c r="J64" s="76"/>
      <c r="K64" s="26"/>
    </row>
    <row r="65" spans="1:14" ht="15" x14ac:dyDescent="0.2">
      <c r="B65" s="71"/>
      <c r="C65" s="189"/>
      <c r="D65" s="188" t="s">
        <v>85</v>
      </c>
      <c r="E65" s="188"/>
      <c r="F65" s="188"/>
      <c r="G65" s="188"/>
      <c r="H65" s="199"/>
      <c r="I65" s="188"/>
      <c r="J65" s="76"/>
      <c r="K65" s="26"/>
    </row>
    <row r="66" spans="1:14" ht="15" hidden="1" x14ac:dyDescent="0.2">
      <c r="B66" s="71"/>
      <c r="C66" s="189"/>
      <c r="D66" s="188"/>
      <c r="E66" s="188"/>
      <c r="F66" s="188"/>
      <c r="G66" s="188"/>
      <c r="H66" s="199"/>
      <c r="I66" s="188"/>
      <c r="J66" s="76"/>
      <c r="K66" s="26"/>
      <c r="L66" s="12">
        <v>1577007.7</v>
      </c>
    </row>
    <row r="67" spans="1:14" ht="15" x14ac:dyDescent="0.2">
      <c r="B67" s="71"/>
      <c r="C67" s="189"/>
      <c r="D67" s="188"/>
      <c r="E67" s="188"/>
      <c r="F67" s="188"/>
      <c r="G67" s="188"/>
      <c r="H67" s="196"/>
      <c r="I67" s="188"/>
      <c r="J67" s="76"/>
      <c r="K67" s="26"/>
    </row>
    <row r="68" spans="1:14" ht="17.25" customHeight="1" x14ac:dyDescent="0.2">
      <c r="B68" s="71"/>
      <c r="C68" s="214"/>
      <c r="D68" s="188" t="s">
        <v>80</v>
      </c>
      <c r="E68" s="186"/>
      <c r="F68" s="193"/>
      <c r="G68" s="200"/>
      <c r="H68" s="201"/>
      <c r="I68" s="202"/>
      <c r="J68" s="76"/>
      <c r="K68" s="26"/>
      <c r="N68" s="6"/>
    </row>
    <row r="69" spans="1:14" ht="12" customHeight="1" x14ac:dyDescent="0.2">
      <c r="B69" s="71"/>
      <c r="C69" s="214"/>
      <c r="D69" s="188" t="s">
        <v>32</v>
      </c>
      <c r="E69" s="186"/>
      <c r="F69" s="193"/>
      <c r="G69" s="200"/>
      <c r="H69" s="201"/>
      <c r="I69" s="202"/>
      <c r="J69" s="76"/>
      <c r="K69" s="26"/>
      <c r="N69" s="6"/>
    </row>
    <row r="70" spans="1:14" ht="15" x14ac:dyDescent="0.2">
      <c r="B70" s="71"/>
      <c r="C70" s="189"/>
      <c r="D70" s="188" t="s">
        <v>33</v>
      </c>
      <c r="E70" s="186"/>
      <c r="F70" s="203"/>
      <c r="G70" s="192"/>
      <c r="H70" s="204"/>
      <c r="I70" s="188"/>
      <c r="J70" s="76"/>
      <c r="K70" s="26"/>
      <c r="L70" s="33"/>
    </row>
    <row r="71" spans="1:14" ht="15" x14ac:dyDescent="0.2">
      <c r="B71" s="71"/>
      <c r="C71" s="189"/>
      <c r="D71" s="188"/>
      <c r="E71" s="188"/>
      <c r="F71" s="192"/>
      <c r="G71" s="188"/>
      <c r="H71" s="193"/>
      <c r="I71" s="205"/>
      <c r="J71" s="76"/>
      <c r="K71" s="26"/>
      <c r="L71" s="33"/>
    </row>
    <row r="72" spans="1:14" ht="17.25" customHeight="1" x14ac:dyDescent="0.2">
      <c r="B72" s="71"/>
      <c r="C72" s="214" t="s">
        <v>22</v>
      </c>
      <c r="D72" s="206" t="s">
        <v>81</v>
      </c>
      <c r="E72" s="188"/>
      <c r="F72" s="193"/>
      <c r="G72" s="192"/>
      <c r="H72" s="207"/>
      <c r="I72" s="207"/>
      <c r="J72" s="76"/>
      <c r="K72" s="26"/>
    </row>
    <row r="73" spans="1:14" ht="14.25" customHeight="1" x14ac:dyDescent="0.2">
      <c r="A73" s="7"/>
      <c r="B73" s="71"/>
      <c r="C73" s="188"/>
      <c r="D73" s="197"/>
      <c r="E73" s="188"/>
      <c r="F73" s="193"/>
      <c r="G73" s="192"/>
      <c r="H73" s="207"/>
      <c r="I73" s="207"/>
      <c r="J73" s="76"/>
      <c r="K73" s="26"/>
    </row>
    <row r="74" spans="1:14" ht="15" x14ac:dyDescent="0.2">
      <c r="B74" s="71"/>
      <c r="C74" s="188"/>
      <c r="D74" s="188" t="s">
        <v>34</v>
      </c>
      <c r="E74" s="188"/>
      <c r="F74" s="204"/>
      <c r="G74" s="192"/>
      <c r="H74" s="207"/>
      <c r="I74" s="207"/>
      <c r="J74" s="76"/>
      <c r="K74" s="26"/>
    </row>
    <row r="75" spans="1:14" ht="15.75" customHeight="1" x14ac:dyDescent="0.2">
      <c r="A75" s="7"/>
      <c r="B75" s="71"/>
      <c r="C75" s="188"/>
      <c r="D75" s="188" t="s">
        <v>35</v>
      </c>
      <c r="E75" s="188"/>
      <c r="F75" s="193"/>
      <c r="G75" s="192"/>
      <c r="H75" s="208"/>
      <c r="I75" s="207"/>
      <c r="J75" s="76"/>
      <c r="K75" s="26"/>
    </row>
    <row r="76" spans="1:14" ht="15" x14ac:dyDescent="0.2">
      <c r="A76" s="7"/>
      <c r="B76" s="71"/>
      <c r="C76" s="188"/>
      <c r="D76" s="188"/>
      <c r="E76" s="188"/>
      <c r="F76" s="193"/>
      <c r="G76" s="192"/>
      <c r="H76" s="207"/>
      <c r="I76" s="207"/>
      <c r="J76" s="76"/>
      <c r="K76" s="26"/>
    </row>
    <row r="77" spans="1:14" ht="15" hidden="1" x14ac:dyDescent="0.2">
      <c r="B77" s="71"/>
      <c r="C77" s="188"/>
      <c r="D77" s="188"/>
      <c r="E77" s="188"/>
      <c r="F77" s="193"/>
      <c r="G77" s="192"/>
      <c r="H77" s="207"/>
      <c r="I77" s="207"/>
      <c r="J77" s="76"/>
      <c r="K77" s="26"/>
    </row>
    <row r="78" spans="1:14" ht="15" x14ac:dyDescent="0.2">
      <c r="B78" s="71"/>
      <c r="C78" s="188"/>
      <c r="D78" s="188" t="s">
        <v>36</v>
      </c>
      <c r="E78" s="188"/>
      <c r="F78" s="193"/>
      <c r="G78" s="209"/>
      <c r="H78" s="207"/>
      <c r="I78" s="207"/>
      <c r="J78" s="76"/>
      <c r="K78" s="26"/>
    </row>
    <row r="79" spans="1:14" ht="15" x14ac:dyDescent="0.2">
      <c r="B79" s="71"/>
      <c r="C79" s="188"/>
      <c r="D79" s="188" t="s">
        <v>82</v>
      </c>
      <c r="E79" s="188"/>
      <c r="F79" s="193"/>
      <c r="G79" s="192"/>
      <c r="H79" s="207"/>
      <c r="I79" s="207"/>
      <c r="J79" s="76"/>
      <c r="K79" s="26"/>
    </row>
    <row r="80" spans="1:14" ht="15" x14ac:dyDescent="0.2">
      <c r="B80" s="71"/>
      <c r="C80" s="188"/>
      <c r="D80" s="188" t="s">
        <v>83</v>
      </c>
      <c r="E80" s="188"/>
      <c r="F80" s="193"/>
      <c r="G80" s="192"/>
      <c r="H80" s="207"/>
      <c r="I80" s="207"/>
      <c r="J80" s="76"/>
      <c r="K80" s="26"/>
    </row>
    <row r="81" spans="2:13" ht="15" x14ac:dyDescent="0.2">
      <c r="B81" s="71"/>
      <c r="C81" s="193"/>
      <c r="D81" s="193"/>
      <c r="E81" s="188"/>
      <c r="F81" s="193"/>
      <c r="G81" s="210"/>
      <c r="H81" s="210"/>
      <c r="I81" s="210"/>
      <c r="J81" s="76"/>
      <c r="K81" s="26"/>
    </row>
    <row r="82" spans="2:13" ht="15" x14ac:dyDescent="0.2">
      <c r="B82" s="71"/>
      <c r="C82" s="193"/>
      <c r="D82" s="193" t="s">
        <v>37</v>
      </c>
      <c r="E82" s="188"/>
      <c r="F82" s="188"/>
      <c r="G82" s="207"/>
      <c r="H82" s="207"/>
      <c r="I82" s="207"/>
      <c r="J82" s="76"/>
      <c r="K82" s="26"/>
    </row>
    <row r="83" spans="2:13" ht="15" x14ac:dyDescent="0.2">
      <c r="B83" s="71"/>
      <c r="C83" s="193"/>
      <c r="D83" s="193" t="s">
        <v>38</v>
      </c>
      <c r="E83" s="188"/>
      <c r="F83" s="188"/>
      <c r="G83" s="207"/>
      <c r="H83" s="207"/>
      <c r="I83" s="207"/>
      <c r="J83" s="76"/>
      <c r="K83" s="26"/>
    </row>
    <row r="84" spans="2:13" ht="15" x14ac:dyDescent="0.2">
      <c r="B84" s="71"/>
      <c r="C84" s="193"/>
      <c r="D84" s="193"/>
      <c r="E84" s="188"/>
      <c r="F84" s="188"/>
      <c r="G84" s="207"/>
      <c r="H84" s="207"/>
      <c r="I84" s="207"/>
      <c r="J84" s="76"/>
      <c r="K84" s="26"/>
    </row>
    <row r="85" spans="2:13" ht="15.75" thickBot="1" x14ac:dyDescent="0.25">
      <c r="B85" s="90"/>
      <c r="C85" s="211"/>
      <c r="D85" s="211"/>
      <c r="E85" s="212"/>
      <c r="F85" s="212"/>
      <c r="G85" s="213"/>
      <c r="H85" s="213"/>
      <c r="I85" s="213"/>
      <c r="J85" s="92"/>
      <c r="K85" s="26"/>
    </row>
    <row r="86" spans="2:13" ht="15" thickTop="1" x14ac:dyDescent="0.2">
      <c r="C86" s="53"/>
    </row>
    <row r="87" spans="2:13" x14ac:dyDescent="0.2">
      <c r="H87" s="22"/>
    </row>
    <row r="88" spans="2:13" x14ac:dyDescent="0.2">
      <c r="H88" s="22"/>
    </row>
    <row r="89" spans="2:13" x14ac:dyDescent="0.2">
      <c r="D89" s="36"/>
      <c r="E89" s="39"/>
      <c r="F89" s="8"/>
      <c r="G89" s="37"/>
      <c r="H89" s="26"/>
    </row>
    <row r="90" spans="2:13" x14ac:dyDescent="0.2">
      <c r="D90" s="36"/>
      <c r="E90" s="39"/>
      <c r="F90" s="8"/>
      <c r="G90" s="37"/>
      <c r="H90" s="26"/>
      <c r="M90" s="65"/>
    </row>
    <row r="91" spans="2:13" x14ac:dyDescent="0.2">
      <c r="H91" s="41"/>
      <c r="M91" s="65"/>
    </row>
    <row r="92" spans="2:13" x14ac:dyDescent="0.2">
      <c r="H92" s="41"/>
      <c r="M92" s="65"/>
    </row>
    <row r="93" spans="2:13" ht="15" x14ac:dyDescent="0.2">
      <c r="H93" s="41"/>
      <c r="M93" s="152"/>
    </row>
    <row r="94" spans="2:13" ht="15" x14ac:dyDescent="0.2">
      <c r="H94" s="41"/>
      <c r="M94" s="152"/>
    </row>
    <row r="95" spans="2:13" ht="15" x14ac:dyDescent="0.2">
      <c r="H95" s="41"/>
      <c r="M95" s="152"/>
    </row>
    <row r="96" spans="2:13" ht="15" x14ac:dyDescent="0.2">
      <c r="H96" s="41"/>
      <c r="M96" s="152"/>
    </row>
    <row r="97" spans="8:13" ht="15" x14ac:dyDescent="0.2">
      <c r="H97" s="41"/>
      <c r="M97" s="152"/>
    </row>
    <row r="98" spans="8:13" ht="15" x14ac:dyDescent="0.2">
      <c r="H98" s="41"/>
      <c r="M98" s="152"/>
    </row>
    <row r="99" spans="8:13" x14ac:dyDescent="0.2">
      <c r="H99" s="41"/>
      <c r="M99" s="65"/>
    </row>
    <row r="100" spans="8:13" x14ac:dyDescent="0.2">
      <c r="H100" s="41"/>
      <c r="M100" s="65"/>
    </row>
    <row r="101" spans="8:13" x14ac:dyDescent="0.2">
      <c r="H101" s="41"/>
      <c r="M101" s="65"/>
    </row>
    <row r="102" spans="8:13" x14ac:dyDescent="0.2">
      <c r="H102" s="41"/>
      <c r="M102" s="65"/>
    </row>
    <row r="103" spans="8:13" x14ac:dyDescent="0.2">
      <c r="H103" s="42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66"/>
  <sheetViews>
    <sheetView zoomScale="142" zoomScaleNormal="142" workbookViewId="0">
      <selection activeCell="A3" sqref="A3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2" customWidth="1"/>
    <col min="13" max="13" width="16.7109375" style="2" customWidth="1"/>
    <col min="14" max="16" width="11.42578125" style="2" customWidth="1"/>
    <col min="17" max="16384" width="11.42578125" style="1"/>
  </cols>
  <sheetData>
    <row r="2" spans="3:11" ht="15.75" thickBot="1" x14ac:dyDescent="0.25"/>
    <row r="3" spans="3:11" ht="15.75" thickTop="1" x14ac:dyDescent="0.2">
      <c r="C3" s="265"/>
      <c r="D3" s="266"/>
      <c r="E3" s="266"/>
      <c r="F3" s="266"/>
      <c r="G3" s="266"/>
      <c r="H3" s="266"/>
      <c r="I3" s="266"/>
      <c r="J3" s="266"/>
      <c r="K3" s="267"/>
    </row>
    <row r="4" spans="3:11" x14ac:dyDescent="0.2">
      <c r="C4" s="268"/>
      <c r="D4" s="363"/>
      <c r="E4" s="363"/>
      <c r="F4" s="363"/>
      <c r="G4" s="363"/>
      <c r="H4" s="363"/>
      <c r="I4" s="363"/>
      <c r="J4" s="363"/>
      <c r="K4" s="269"/>
    </row>
    <row r="5" spans="3:11" x14ac:dyDescent="0.2">
      <c r="C5" s="268"/>
      <c r="D5" s="363"/>
      <c r="E5" s="363"/>
      <c r="F5" s="363"/>
      <c r="G5" s="363"/>
      <c r="H5" s="363"/>
      <c r="I5" s="363"/>
      <c r="J5" s="363"/>
      <c r="K5" s="269"/>
    </row>
    <row r="6" spans="3:11" x14ac:dyDescent="0.2">
      <c r="C6" s="357" t="s">
        <v>241</v>
      </c>
      <c r="D6" s="358"/>
      <c r="E6" s="358"/>
      <c r="F6" s="358"/>
      <c r="G6" s="358"/>
      <c r="H6" s="358"/>
      <c r="I6" s="358"/>
      <c r="J6" s="358"/>
      <c r="K6" s="359"/>
    </row>
    <row r="7" spans="3:11" x14ac:dyDescent="0.2">
      <c r="C7" s="357" t="s">
        <v>275</v>
      </c>
      <c r="D7" s="358"/>
      <c r="E7" s="358"/>
      <c r="F7" s="358"/>
      <c r="G7" s="358"/>
      <c r="H7" s="358"/>
      <c r="I7" s="358"/>
      <c r="J7" s="358"/>
      <c r="K7" s="359"/>
    </row>
    <row r="8" spans="3:11" x14ac:dyDescent="0.2">
      <c r="C8" s="357" t="s">
        <v>214</v>
      </c>
      <c r="D8" s="358"/>
      <c r="E8" s="358"/>
      <c r="F8" s="358"/>
      <c r="G8" s="358"/>
      <c r="H8" s="358"/>
      <c r="I8" s="358"/>
      <c r="J8" s="358"/>
      <c r="K8" s="359"/>
    </row>
    <row r="9" spans="3:11" ht="15.75" thickBot="1" x14ac:dyDescent="0.25">
      <c r="C9" s="360"/>
      <c r="D9" s="361"/>
      <c r="E9" s="361"/>
      <c r="F9" s="361"/>
      <c r="G9" s="361"/>
      <c r="H9" s="361"/>
      <c r="I9" s="361"/>
      <c r="J9" s="361"/>
      <c r="K9" s="362"/>
    </row>
    <row r="10" spans="3:11" ht="6" customHeight="1" x14ac:dyDescent="0.2">
      <c r="C10" s="270"/>
      <c r="D10" s="220"/>
      <c r="E10" s="220"/>
      <c r="F10" s="220"/>
      <c r="G10" s="220"/>
      <c r="H10" s="220"/>
      <c r="I10" s="220"/>
      <c r="J10" s="220"/>
      <c r="K10" s="271"/>
    </row>
    <row r="11" spans="3:11" ht="18.600000000000001" customHeight="1" x14ac:dyDescent="0.2">
      <c r="C11" s="270"/>
      <c r="D11" s="50" t="s">
        <v>219</v>
      </c>
      <c r="E11" s="221"/>
      <c r="F11" s="324">
        <v>2019</v>
      </c>
      <c r="G11" s="222"/>
      <c r="H11" s="324">
        <v>2018</v>
      </c>
      <c r="I11" s="217"/>
      <c r="J11" s="222" t="s">
        <v>97</v>
      </c>
      <c r="K11" s="272"/>
    </row>
    <row r="12" spans="3:11" ht="3.6" customHeight="1" x14ac:dyDescent="0.2">
      <c r="C12" s="270"/>
      <c r="D12" s="221"/>
      <c r="E12" s="221"/>
      <c r="F12" s="217"/>
      <c r="G12" s="222"/>
      <c r="H12" s="222"/>
      <c r="I12" s="217"/>
      <c r="J12" s="222"/>
      <c r="K12" s="272"/>
    </row>
    <row r="13" spans="3:11" ht="15.6" customHeight="1" x14ac:dyDescent="0.2">
      <c r="C13" s="270"/>
      <c r="D13" s="58" t="s">
        <v>41</v>
      </c>
      <c r="E13" s="217"/>
      <c r="F13" s="217"/>
      <c r="G13" s="217"/>
      <c r="H13" s="223"/>
      <c r="I13" s="217"/>
      <c r="J13" s="217"/>
      <c r="K13" s="272"/>
    </row>
    <row r="14" spans="3:11" x14ac:dyDescent="0.2">
      <c r="C14" s="270"/>
      <c r="D14" s="217" t="s">
        <v>42</v>
      </c>
      <c r="E14" s="217"/>
      <c r="F14" s="218">
        <f>+'NOTAS   '!H22+'NOTAS   '!H28</f>
        <v>62262.129999999903</v>
      </c>
      <c r="G14" s="217"/>
      <c r="H14" s="218">
        <v>3286319.0300000021</v>
      </c>
      <c r="I14" s="217"/>
      <c r="J14" s="225">
        <v>1462536.8</v>
      </c>
      <c r="K14" s="272"/>
    </row>
    <row r="15" spans="3:11" x14ac:dyDescent="0.2">
      <c r="C15" s="270"/>
      <c r="D15" s="217" t="s">
        <v>43</v>
      </c>
      <c r="E15" s="217"/>
      <c r="F15" s="218">
        <f>+'NOTAS   '!H36+'NOTAS   '!H42+'NOTAS   '!H37</f>
        <v>194770129.32999998</v>
      </c>
      <c r="G15" s="217"/>
      <c r="H15" s="218">
        <v>227566570.16</v>
      </c>
      <c r="I15" s="217"/>
      <c r="J15" s="225"/>
      <c r="K15" s="272"/>
    </row>
    <row r="16" spans="3:11" x14ac:dyDescent="0.2">
      <c r="C16" s="270"/>
      <c r="D16" s="217" t="s">
        <v>44</v>
      </c>
      <c r="E16" s="217"/>
      <c r="F16" s="218">
        <f>+'NOTAS   '!H50</f>
        <v>2797749.18</v>
      </c>
      <c r="G16" s="217"/>
      <c r="H16" s="218">
        <v>2797749.18</v>
      </c>
      <c r="I16" s="217"/>
      <c r="J16" s="225"/>
      <c r="K16" s="272"/>
    </row>
    <row r="17" spans="3:11" x14ac:dyDescent="0.2">
      <c r="C17" s="270"/>
      <c r="D17" s="217" t="s">
        <v>69</v>
      </c>
      <c r="E17" s="217"/>
      <c r="F17" s="333">
        <v>14599274.899999999</v>
      </c>
      <c r="G17" s="217"/>
      <c r="H17" s="218">
        <v>14581692.859999999</v>
      </c>
      <c r="I17" s="217"/>
      <c r="J17" s="225"/>
      <c r="K17" s="272"/>
    </row>
    <row r="18" spans="3:11" x14ac:dyDescent="0.2">
      <c r="C18" s="270"/>
      <c r="D18" s="217" t="s">
        <v>228</v>
      </c>
      <c r="E18" s="217"/>
      <c r="F18" s="350">
        <v>1497229.21</v>
      </c>
      <c r="G18" s="227"/>
      <c r="H18" s="218">
        <v>2079083.62</v>
      </c>
      <c r="I18" s="217"/>
      <c r="J18" s="227"/>
      <c r="K18" s="272"/>
    </row>
    <row r="19" spans="3:11" x14ac:dyDescent="0.2">
      <c r="C19" s="270"/>
      <c r="D19" s="217" t="s">
        <v>45</v>
      </c>
      <c r="E19" s="217"/>
      <c r="F19" s="350">
        <f>+'NOTAS   '!H57</f>
        <v>6793913.6099999994</v>
      </c>
      <c r="G19" s="227"/>
      <c r="H19" s="218">
        <v>7900633.0199999996</v>
      </c>
      <c r="I19" s="217"/>
      <c r="J19" s="227"/>
      <c r="K19" s="272"/>
    </row>
    <row r="20" spans="3:11" x14ac:dyDescent="0.2">
      <c r="C20" s="270"/>
      <c r="D20" s="217" t="s">
        <v>99</v>
      </c>
      <c r="E20" s="217"/>
      <c r="F20" s="350">
        <v>70000000</v>
      </c>
      <c r="G20" s="227"/>
      <c r="H20" s="218">
        <v>70000000</v>
      </c>
      <c r="I20" s="217"/>
      <c r="J20" s="227"/>
      <c r="K20" s="272"/>
    </row>
    <row r="21" spans="3:11" x14ac:dyDescent="0.2">
      <c r="C21" s="270"/>
      <c r="D21" s="217" t="s">
        <v>46</v>
      </c>
      <c r="E21" s="217"/>
      <c r="F21" s="350">
        <v>1054798000</v>
      </c>
      <c r="G21" s="227"/>
      <c r="H21" s="218">
        <v>1084798000</v>
      </c>
      <c r="I21" s="217"/>
      <c r="J21" s="227"/>
      <c r="K21" s="272"/>
    </row>
    <row r="22" spans="3:11" x14ac:dyDescent="0.2">
      <c r="C22" s="270"/>
      <c r="D22" s="217" t="s">
        <v>100</v>
      </c>
      <c r="E22" s="217"/>
      <c r="F22" s="351">
        <v>701797000</v>
      </c>
      <c r="G22" s="217"/>
      <c r="H22" s="219">
        <v>701797000</v>
      </c>
      <c r="I22" s="217"/>
      <c r="J22" s="225">
        <f>SUM(J19:J20)</f>
        <v>0</v>
      </c>
      <c r="K22" s="272"/>
    </row>
    <row r="23" spans="3:11" x14ac:dyDescent="0.2">
      <c r="C23" s="270"/>
      <c r="D23" s="184" t="s">
        <v>261</v>
      </c>
      <c r="E23" s="217"/>
      <c r="F23" s="54">
        <f>SUM(F14:F22)</f>
        <v>2047115558.3600001</v>
      </c>
      <c r="G23" s="217"/>
      <c r="H23" s="264">
        <f>SUM(H14:H22)</f>
        <v>2114807047.8699999</v>
      </c>
      <c r="I23" s="217"/>
      <c r="J23" s="217"/>
      <c r="K23" s="272"/>
    </row>
    <row r="24" spans="3:11" x14ac:dyDescent="0.2">
      <c r="C24" s="270"/>
      <c r="D24" s="323"/>
      <c r="E24" s="217"/>
      <c r="F24" s="223"/>
      <c r="G24" s="217"/>
      <c r="H24" s="224"/>
      <c r="I24" s="217"/>
      <c r="J24" s="217"/>
      <c r="K24" s="272"/>
    </row>
    <row r="25" spans="3:11" x14ac:dyDescent="0.2">
      <c r="C25" s="270"/>
      <c r="D25" s="50" t="s">
        <v>50</v>
      </c>
      <c r="E25" s="217"/>
      <c r="F25" s="217"/>
      <c r="G25" s="228"/>
      <c r="H25" s="229"/>
      <c r="I25" s="217"/>
      <c r="J25" s="227">
        <v>399912.37</v>
      </c>
      <c r="K25" s="272"/>
    </row>
    <row r="26" spans="3:11" x14ac:dyDescent="0.2">
      <c r="C26" s="270"/>
      <c r="D26" s="217" t="s">
        <v>47</v>
      </c>
      <c r="E26" s="226"/>
      <c r="F26" s="218">
        <f>+'NOTAS   '!G81</f>
        <v>485179015.81</v>
      </c>
      <c r="G26" s="217"/>
      <c r="H26" s="218">
        <v>484323515.81</v>
      </c>
      <c r="I26" s="217"/>
      <c r="J26" s="227"/>
      <c r="K26" s="272"/>
    </row>
    <row r="27" spans="3:11" ht="14.45" customHeight="1" x14ac:dyDescent="0.2">
      <c r="C27" s="270"/>
      <c r="D27" s="217" t="s">
        <v>234</v>
      </c>
      <c r="E27" s="217"/>
      <c r="F27" s="234">
        <f>-'NOTAS   '!H81</f>
        <v>-123227758.85999997</v>
      </c>
      <c r="G27" s="217"/>
      <c r="H27" s="234">
        <v>-121806936.58</v>
      </c>
      <c r="I27" s="217"/>
      <c r="J27" s="227"/>
      <c r="K27" s="272"/>
    </row>
    <row r="28" spans="3:11" ht="13.9" customHeight="1" x14ac:dyDescent="0.2">
      <c r="C28" s="270"/>
      <c r="D28" s="217" t="s">
        <v>231</v>
      </c>
      <c r="E28" s="217"/>
      <c r="F28" s="232">
        <v>507392.04</v>
      </c>
      <c r="G28" s="217"/>
      <c r="H28" s="338">
        <v>507392.04</v>
      </c>
      <c r="I28" s="217"/>
      <c r="J28" s="227"/>
      <c r="K28" s="272"/>
    </row>
    <row r="29" spans="3:11" ht="17.25" customHeight="1" x14ac:dyDescent="0.2">
      <c r="C29" s="270"/>
      <c r="D29" s="184" t="s">
        <v>262</v>
      </c>
      <c r="E29" s="230"/>
      <c r="F29" s="215">
        <f>SUM(F26:F28)</f>
        <v>362458648.99000007</v>
      </c>
      <c r="G29" s="217"/>
      <c r="H29" s="126">
        <f>SUM(H26:H28)</f>
        <v>363023971.27000004</v>
      </c>
      <c r="I29" s="217"/>
      <c r="J29" s="227"/>
      <c r="K29" s="272"/>
    </row>
    <row r="30" spans="3:11" ht="17.25" customHeight="1" x14ac:dyDescent="0.2">
      <c r="C30" s="270"/>
      <c r="D30" s="217"/>
      <c r="E30" s="217"/>
      <c r="F30" s="217"/>
      <c r="G30" s="217"/>
      <c r="H30" s="224"/>
      <c r="I30" s="217"/>
      <c r="J30" s="225">
        <f>SUM(J25:J25)</f>
        <v>399912.37</v>
      </c>
      <c r="K30" s="272"/>
    </row>
    <row r="31" spans="3:11" ht="16.149999999999999" customHeight="1" thickBot="1" x14ac:dyDescent="0.25">
      <c r="C31" s="270"/>
      <c r="D31" s="184" t="s">
        <v>59</v>
      </c>
      <c r="E31" s="217"/>
      <c r="F31" s="174">
        <f>+F23+F29</f>
        <v>2409574207.3500004</v>
      </c>
      <c r="G31" s="322"/>
      <c r="H31" s="174">
        <f>+H23+H29</f>
        <v>2477831019.1399999</v>
      </c>
      <c r="I31" s="217"/>
      <c r="J31" s="233">
        <f>+J14+J22+J30</f>
        <v>1862449.17</v>
      </c>
      <c r="K31" s="272"/>
    </row>
    <row r="32" spans="3:11" ht="10.9" customHeight="1" thickTop="1" x14ac:dyDescent="0.2">
      <c r="C32" s="270"/>
      <c r="D32" s="217"/>
      <c r="E32" s="217"/>
      <c r="F32" s="217"/>
      <c r="G32" s="217"/>
      <c r="H32" s="225"/>
      <c r="I32" s="217"/>
      <c r="J32" s="217"/>
      <c r="K32" s="272"/>
    </row>
    <row r="33" spans="3:11" ht="16.899999999999999" customHeight="1" x14ac:dyDescent="0.2">
      <c r="C33" s="270"/>
      <c r="D33" s="50" t="s">
        <v>49</v>
      </c>
      <c r="E33" s="217"/>
      <c r="F33" s="335"/>
      <c r="G33" s="227"/>
      <c r="H33" s="223"/>
      <c r="I33" s="217"/>
      <c r="J33" s="232">
        <v>-9259239.8100000005</v>
      </c>
      <c r="K33" s="272"/>
    </row>
    <row r="34" spans="3:11" ht="17.45" customHeight="1" x14ac:dyDescent="0.2">
      <c r="C34" s="270"/>
      <c r="D34" s="226" t="s">
        <v>55</v>
      </c>
      <c r="E34" s="217"/>
      <c r="F34" s="225"/>
      <c r="G34" s="217"/>
      <c r="H34" s="217"/>
      <c r="I34" s="217"/>
      <c r="J34" s="227"/>
      <c r="K34" s="272"/>
    </row>
    <row r="35" spans="3:11" ht="12.6" customHeight="1" x14ac:dyDescent="0.2">
      <c r="C35" s="273"/>
      <c r="D35" s="217" t="s">
        <v>53</v>
      </c>
      <c r="E35" s="226"/>
      <c r="F35" s="235">
        <f>+'NOTAS   '!H122</f>
        <v>27597850.219999999</v>
      </c>
      <c r="G35" s="217"/>
      <c r="H35" s="235">
        <v>16561944.75</v>
      </c>
      <c r="I35" s="217"/>
      <c r="J35" s="217"/>
      <c r="K35" s="272"/>
    </row>
    <row r="36" spans="3:11" ht="13.9" customHeight="1" x14ac:dyDescent="0.2">
      <c r="C36" s="273"/>
      <c r="D36" s="217" t="s">
        <v>52</v>
      </c>
      <c r="E36" s="226"/>
      <c r="F36" s="235">
        <f>+'NOTAS   '!H148</f>
        <v>10530107.25</v>
      </c>
      <c r="G36" s="222"/>
      <c r="H36" s="235">
        <v>10599721.870000001</v>
      </c>
      <c r="I36" s="217"/>
      <c r="J36" s="222" t="s">
        <v>97</v>
      </c>
      <c r="K36" s="272"/>
    </row>
    <row r="37" spans="3:11" ht="12.6" customHeight="1" x14ac:dyDescent="0.2">
      <c r="C37" s="273"/>
      <c r="D37" s="217" t="s">
        <v>159</v>
      </c>
      <c r="E37" s="226"/>
      <c r="F37" s="236">
        <v>11043473.73</v>
      </c>
      <c r="G37" s="222"/>
      <c r="H37" s="236">
        <v>10822445.970000001</v>
      </c>
      <c r="I37" s="217"/>
      <c r="J37" s="222"/>
      <c r="K37" s="272"/>
    </row>
    <row r="38" spans="3:11" ht="15" customHeight="1" x14ac:dyDescent="0.2">
      <c r="C38" s="273"/>
      <c r="D38" s="184" t="s">
        <v>259</v>
      </c>
      <c r="E38" s="217"/>
      <c r="F38" s="54">
        <f>SUM(F35:F37)</f>
        <v>49171431.200000003</v>
      </c>
      <c r="G38" s="227"/>
      <c r="H38" s="59">
        <f>SUM(H35:H37)</f>
        <v>37984112.590000004</v>
      </c>
      <c r="I38" s="217"/>
      <c r="J38" s="227"/>
      <c r="K38" s="272"/>
    </row>
    <row r="39" spans="3:11" ht="12" customHeight="1" x14ac:dyDescent="0.2">
      <c r="C39" s="273"/>
      <c r="D39" s="217"/>
      <c r="E39" s="217"/>
      <c r="F39" s="217"/>
      <c r="G39" s="227"/>
      <c r="H39" s="227"/>
      <c r="I39" s="217"/>
      <c r="J39" s="227"/>
      <c r="K39" s="272"/>
    </row>
    <row r="40" spans="3:11" x14ac:dyDescent="0.2">
      <c r="C40" s="273"/>
      <c r="D40" s="50" t="s">
        <v>54</v>
      </c>
      <c r="E40" s="217"/>
      <c r="F40" s="217"/>
      <c r="G40" s="227"/>
      <c r="H40" s="227"/>
      <c r="I40" s="217"/>
      <c r="J40" s="227"/>
      <c r="K40" s="272"/>
    </row>
    <row r="41" spans="3:11" x14ac:dyDescent="0.2">
      <c r="C41" s="273"/>
      <c r="D41" s="217" t="s">
        <v>51</v>
      </c>
      <c r="E41" s="226"/>
      <c r="F41" s="235">
        <f>+'NOTAS   '!H129</f>
        <v>1235997855.8199999</v>
      </c>
      <c r="G41" s="227"/>
      <c r="H41" s="227">
        <v>1309135397.3099999</v>
      </c>
      <c r="I41" s="217"/>
      <c r="J41" s="227"/>
      <c r="K41" s="272"/>
    </row>
    <row r="42" spans="3:11" ht="12.6" customHeight="1" x14ac:dyDescent="0.2">
      <c r="C42" s="273"/>
      <c r="D42" s="217" t="s">
        <v>201</v>
      </c>
      <c r="E42" s="226"/>
      <c r="F42" s="235">
        <v>13577434.509999996</v>
      </c>
      <c r="G42" s="227"/>
      <c r="H42" s="227">
        <v>3229172.85</v>
      </c>
      <c r="I42" s="217"/>
      <c r="J42" s="227"/>
      <c r="K42" s="272"/>
    </row>
    <row r="43" spans="3:11" ht="12.6" customHeight="1" x14ac:dyDescent="0.2">
      <c r="C43" s="273"/>
      <c r="D43" s="217" t="s">
        <v>202</v>
      </c>
      <c r="E43" s="226"/>
      <c r="F43" s="236">
        <v>701797000</v>
      </c>
      <c r="G43" s="227"/>
      <c r="H43" s="232">
        <v>701797000</v>
      </c>
      <c r="I43" s="217"/>
      <c r="J43" s="227"/>
      <c r="K43" s="272"/>
    </row>
    <row r="44" spans="3:11" ht="14.45" customHeight="1" x14ac:dyDescent="0.2">
      <c r="C44" s="273"/>
      <c r="D44" s="184" t="s">
        <v>242</v>
      </c>
      <c r="E44" s="217"/>
      <c r="F44" s="54">
        <f>SUM(F41:F43)</f>
        <v>1951372290.3299999</v>
      </c>
      <c r="G44" s="227"/>
      <c r="H44" s="54">
        <f>SUM(H41:H43)</f>
        <v>2014161570.1599998</v>
      </c>
      <c r="I44" s="217"/>
      <c r="J44" s="227"/>
      <c r="K44" s="272"/>
    </row>
    <row r="45" spans="3:11" ht="6.6" customHeight="1" x14ac:dyDescent="0.2">
      <c r="C45" s="273"/>
      <c r="D45" s="323"/>
      <c r="E45" s="217"/>
      <c r="F45" s="223"/>
      <c r="G45" s="227"/>
      <c r="H45" s="247"/>
      <c r="I45" s="217"/>
      <c r="J45" s="227"/>
      <c r="K45" s="272"/>
    </row>
    <row r="46" spans="3:11" ht="18.75" customHeight="1" thickBot="1" x14ac:dyDescent="0.25">
      <c r="C46" s="273"/>
      <c r="D46" s="184" t="s">
        <v>60</v>
      </c>
      <c r="E46" s="230"/>
      <c r="F46" s="250">
        <f>+F38+F44</f>
        <v>2000543721.53</v>
      </c>
      <c r="G46" s="227"/>
      <c r="H46" s="250">
        <f>+H38+H44</f>
        <v>2052145682.7499998</v>
      </c>
      <c r="I46" s="217"/>
      <c r="J46" s="227"/>
      <c r="K46" s="272"/>
    </row>
    <row r="47" spans="3:11" ht="10.9" customHeight="1" thickTop="1" x14ac:dyDescent="0.2">
      <c r="C47" s="273"/>
      <c r="D47" s="248"/>
      <c r="E47" s="217"/>
      <c r="F47" s="217"/>
      <c r="G47" s="225"/>
      <c r="H47" s="231"/>
      <c r="I47" s="217"/>
      <c r="J47" s="225" t="e">
        <f>+#REF!+#REF!+#REF!</f>
        <v>#REF!</v>
      </c>
      <c r="K47" s="272"/>
    </row>
    <row r="48" spans="3:11" ht="13.9" customHeight="1" x14ac:dyDescent="0.2">
      <c r="C48" s="273"/>
      <c r="D48" s="58" t="s">
        <v>243</v>
      </c>
      <c r="E48" s="217"/>
      <c r="F48" s="227"/>
      <c r="G48" s="227"/>
      <c r="H48" s="217"/>
      <c r="I48" s="217"/>
      <c r="J48" s="217"/>
      <c r="K48" s="272"/>
    </row>
    <row r="49" spans="3:16" x14ac:dyDescent="0.2">
      <c r="C49" s="273"/>
      <c r="D49" s="217" t="s">
        <v>66</v>
      </c>
      <c r="E49" s="217"/>
      <c r="F49" s="218">
        <v>111885323.45999999</v>
      </c>
      <c r="G49" s="227"/>
      <c r="H49" s="218">
        <v>111885323.45999999</v>
      </c>
      <c r="I49" s="217"/>
      <c r="J49" s="232">
        <v>53367236.979999997</v>
      </c>
      <c r="K49" s="272"/>
    </row>
    <row r="50" spans="3:16" x14ac:dyDescent="0.2">
      <c r="C50" s="273"/>
      <c r="D50" s="217" t="s">
        <v>244</v>
      </c>
      <c r="E50" s="217"/>
      <c r="F50" s="218">
        <v>313800012.93000007</v>
      </c>
      <c r="G50" s="227"/>
      <c r="H50" s="218">
        <v>271188542.78999996</v>
      </c>
      <c r="I50" s="217"/>
      <c r="J50" s="227"/>
      <c r="K50" s="272"/>
    </row>
    <row r="51" spans="3:16" x14ac:dyDescent="0.2">
      <c r="C51" s="273"/>
      <c r="D51" s="217" t="s">
        <v>56</v>
      </c>
      <c r="E51" s="217"/>
      <c r="F51" s="219">
        <v>-16654850.57</v>
      </c>
      <c r="G51" s="227"/>
      <c r="H51" s="329">
        <v>42611470.140000001</v>
      </c>
      <c r="I51" s="217"/>
      <c r="J51" s="227"/>
      <c r="K51" s="272"/>
    </row>
    <row r="52" spans="3:16" x14ac:dyDescent="0.2">
      <c r="C52" s="273"/>
      <c r="D52" s="184" t="s">
        <v>67</v>
      </c>
      <c r="E52" s="217"/>
      <c r="F52" s="255">
        <f>SUM(F49:F51)</f>
        <v>409030485.82000005</v>
      </c>
      <c r="G52" s="227"/>
      <c r="H52" s="325">
        <f>SUM(H49:H51)</f>
        <v>425685336.38999993</v>
      </c>
      <c r="I52" s="217"/>
      <c r="J52" s="227"/>
      <c r="K52" s="272"/>
    </row>
    <row r="53" spans="3:16" x14ac:dyDescent="0.2">
      <c r="C53" s="273"/>
      <c r="D53" s="217"/>
      <c r="E53" s="217"/>
      <c r="F53" s="227"/>
      <c r="G53" s="227"/>
      <c r="H53" s="227"/>
      <c r="I53" s="217"/>
      <c r="J53" s="217"/>
      <c r="K53" s="272"/>
    </row>
    <row r="54" spans="3:16" ht="15.75" thickBot="1" x14ac:dyDescent="0.25">
      <c r="C54" s="273"/>
      <c r="D54" s="184" t="s">
        <v>68</v>
      </c>
      <c r="E54" s="216"/>
      <c r="F54" s="174">
        <f>+F52+F46</f>
        <v>2409574207.3499999</v>
      </c>
      <c r="G54" s="62"/>
      <c r="H54" s="174">
        <f>+H52+H46</f>
        <v>2477831019.1399999</v>
      </c>
      <c r="I54" s="217"/>
      <c r="J54" s="233" t="e">
        <f>SUM(J47:J49)</f>
        <v>#REF!</v>
      </c>
      <c r="K54" s="272"/>
    </row>
    <row r="55" spans="3:16" ht="16.5" thickTop="1" thickBot="1" x14ac:dyDescent="0.25">
      <c r="C55" s="274"/>
      <c r="D55" s="275"/>
      <c r="E55" s="275"/>
      <c r="F55" s="275"/>
      <c r="G55" s="276"/>
      <c r="H55" s="276" t="s">
        <v>109</v>
      </c>
      <c r="I55" s="277"/>
      <c r="J55" s="277"/>
      <c r="K55" s="278"/>
    </row>
    <row r="56" spans="3:16" ht="15.75" thickTop="1" x14ac:dyDescent="0.2">
      <c r="C56" s="49"/>
      <c r="D56" s="216"/>
      <c r="E56" s="216"/>
      <c r="F56" s="249"/>
      <c r="G56" s="217"/>
      <c r="H56" s="223"/>
      <c r="I56" s="217"/>
      <c r="J56" s="232">
        <v>-5348157.34</v>
      </c>
      <c r="K56" s="217"/>
    </row>
    <row r="57" spans="3:16" x14ac:dyDescent="0.2">
      <c r="C57" s="49"/>
      <c r="D57" s="216"/>
      <c r="E57" s="216"/>
      <c r="F57" s="330"/>
      <c r="G57" s="330"/>
      <c r="H57" s="330"/>
      <c r="I57" s="217"/>
      <c r="J57" s="227"/>
      <c r="K57" s="217"/>
    </row>
    <row r="58" spans="3:16" x14ac:dyDescent="0.2">
      <c r="C58" s="49"/>
      <c r="D58" s="216"/>
      <c r="E58" s="216"/>
      <c r="F58" s="249"/>
      <c r="G58" s="249"/>
      <c r="H58" s="249"/>
      <c r="I58" s="217"/>
      <c r="J58" s="227"/>
      <c r="K58" s="217"/>
    </row>
    <row r="59" spans="3:16" x14ac:dyDescent="0.2">
      <c r="C59" s="251"/>
      <c r="D59" s="248"/>
      <c r="E59" s="248"/>
      <c r="F59" s="248"/>
      <c r="G59" s="248"/>
      <c r="H59" s="252"/>
      <c r="I59" s="248"/>
      <c r="J59" s="248"/>
      <c r="K59" s="248"/>
    </row>
    <row r="60" spans="3:16" x14ac:dyDescent="0.2">
      <c r="C60" s="251"/>
      <c r="D60" s="248"/>
      <c r="E60" s="248"/>
      <c r="F60" s="252"/>
      <c r="G60" s="248"/>
      <c r="H60" s="253"/>
      <c r="I60" s="248"/>
      <c r="J60" s="248"/>
      <c r="K60" s="248"/>
    </row>
    <row r="61" spans="3:16" x14ac:dyDescent="0.2">
      <c r="C61" s="17"/>
      <c r="D61" s="238" t="s">
        <v>185</v>
      </c>
      <c r="E61" s="239"/>
      <c r="F61" s="238" t="s">
        <v>240</v>
      </c>
      <c r="G61" s="239"/>
      <c r="H61" s="239"/>
      <c r="I61" s="239"/>
      <c r="J61" s="239"/>
      <c r="K61" s="239"/>
    </row>
    <row r="62" spans="3:16" x14ac:dyDescent="0.2">
      <c r="C62" s="5"/>
      <c r="D62" s="14" t="s">
        <v>272</v>
      </c>
      <c r="E62" s="240"/>
      <c r="F62" s="364" t="s">
        <v>58</v>
      </c>
      <c r="G62" s="364"/>
      <c r="H62" s="364"/>
      <c r="I62" s="241"/>
      <c r="J62" s="241"/>
      <c r="K62" s="242"/>
    </row>
    <row r="63" spans="3:16" x14ac:dyDescent="0.2">
      <c r="C63" s="17"/>
      <c r="D63" s="239"/>
      <c r="E63" s="239"/>
      <c r="F63" s="239"/>
      <c r="G63" s="239"/>
      <c r="H63" s="239"/>
      <c r="I63" s="239"/>
      <c r="J63" s="239"/>
      <c r="K63" s="239"/>
    </row>
    <row r="64" spans="3:16" x14ac:dyDescent="0.2">
      <c r="C64" s="17"/>
      <c r="D64" s="239"/>
      <c r="E64" s="239"/>
      <c r="F64" s="239"/>
      <c r="G64" s="239"/>
      <c r="H64" s="239"/>
      <c r="I64" s="239"/>
      <c r="J64" s="239"/>
      <c r="K64" s="239"/>
      <c r="M64" s="1"/>
      <c r="N64" s="1"/>
      <c r="O64" s="1"/>
      <c r="P64" s="1"/>
    </row>
    <row r="65" spans="3:16" x14ac:dyDescent="0.2">
      <c r="C65" s="17"/>
      <c r="D65" s="238"/>
      <c r="E65" s="239"/>
      <c r="F65" s="239"/>
      <c r="G65" s="239"/>
      <c r="H65" s="239"/>
      <c r="I65" s="239"/>
      <c r="J65" s="239"/>
      <c r="K65" s="239"/>
      <c r="M65" s="1"/>
      <c r="N65" s="1"/>
      <c r="O65" s="1"/>
      <c r="P65" s="1"/>
    </row>
    <row r="66" spans="3:16" x14ac:dyDescent="0.2">
      <c r="C66" s="17"/>
      <c r="D66" s="254" t="s">
        <v>57</v>
      </c>
      <c r="E66" s="254"/>
      <c r="F66" s="254"/>
      <c r="G66" s="254"/>
      <c r="H66" s="254"/>
      <c r="I66" s="254"/>
      <c r="J66" s="254"/>
      <c r="K66" s="239"/>
      <c r="M66" s="1"/>
      <c r="N66" s="1"/>
      <c r="O66" s="1"/>
      <c r="P66" s="1"/>
    </row>
    <row r="67" spans="3:16" x14ac:dyDescent="0.2">
      <c r="C67" s="17"/>
      <c r="D67" s="261" t="s">
        <v>239</v>
      </c>
      <c r="E67" s="243"/>
      <c r="F67" s="243"/>
      <c r="G67" s="243"/>
      <c r="H67" s="239"/>
      <c r="I67" s="243"/>
      <c r="J67" s="243"/>
      <c r="K67" s="239"/>
      <c r="M67" s="1"/>
      <c r="N67" s="1"/>
      <c r="O67" s="1"/>
      <c r="P67" s="1"/>
    </row>
    <row r="68" spans="3:16" x14ac:dyDescent="0.2">
      <c r="C68" s="16"/>
      <c r="D68" s="238"/>
      <c r="E68" s="238"/>
      <c r="F68" s="238"/>
      <c r="G68" s="238"/>
      <c r="H68" s="244"/>
      <c r="I68" s="238"/>
      <c r="J68" s="238"/>
      <c r="K68" s="238"/>
      <c r="M68" s="1"/>
      <c r="N68" s="1"/>
      <c r="O68" s="1"/>
      <c r="P68" s="1"/>
    </row>
    <row r="69" spans="3:16" x14ac:dyDescent="0.2">
      <c r="C69" s="16"/>
      <c r="D69" s="238"/>
      <c r="E69" s="238"/>
      <c r="F69" s="177"/>
      <c r="G69" s="238"/>
      <c r="H69" s="244"/>
      <c r="I69" s="238"/>
      <c r="J69" s="238"/>
      <c r="K69" s="238"/>
      <c r="M69" s="1"/>
      <c r="N69" s="1"/>
      <c r="O69" s="1"/>
      <c r="P69" s="1"/>
    </row>
    <row r="70" spans="3:16" x14ac:dyDescent="0.2">
      <c r="C70" s="16"/>
      <c r="D70" s="244"/>
      <c r="E70" s="238"/>
      <c r="F70" s="177"/>
      <c r="G70" s="238"/>
      <c r="H70" s="238"/>
      <c r="I70" s="238"/>
      <c r="J70" s="238"/>
      <c r="K70" s="238"/>
      <c r="M70" s="1"/>
      <c r="N70" s="1"/>
      <c r="O70" s="1"/>
      <c r="P70" s="1"/>
    </row>
    <row r="71" spans="3:16" x14ac:dyDescent="0.2">
      <c r="C71" s="16"/>
      <c r="D71" s="244"/>
      <c r="E71" s="238"/>
      <c r="F71" s="177"/>
      <c r="G71" s="238"/>
      <c r="H71" s="244"/>
      <c r="I71" s="238"/>
      <c r="J71" s="238"/>
      <c r="K71" s="238"/>
      <c r="M71" s="1"/>
      <c r="N71" s="1"/>
      <c r="O71" s="1"/>
      <c r="P71" s="1"/>
    </row>
    <row r="72" spans="3:16" x14ac:dyDescent="0.2">
      <c r="C72" s="16"/>
      <c r="D72" s="244"/>
      <c r="E72" s="238"/>
      <c r="F72" s="179"/>
      <c r="G72" s="238"/>
      <c r="H72" s="239"/>
      <c r="I72" s="238"/>
      <c r="J72" s="238"/>
      <c r="K72" s="238"/>
      <c r="M72" s="1"/>
      <c r="N72" s="1"/>
      <c r="O72" s="1"/>
      <c r="P72" s="1"/>
    </row>
    <row r="73" spans="3:16" x14ac:dyDescent="0.2">
      <c r="C73" s="16"/>
      <c r="D73" s="245"/>
      <c r="E73" s="238"/>
      <c r="F73" s="177"/>
      <c r="G73" s="238"/>
      <c r="H73" s="244"/>
      <c r="I73" s="238"/>
      <c r="J73" s="238"/>
      <c r="K73" s="238"/>
      <c r="M73" s="1"/>
      <c r="N73" s="1"/>
      <c r="O73" s="1"/>
      <c r="P73" s="1"/>
    </row>
    <row r="74" spans="3:16" x14ac:dyDescent="0.2">
      <c r="C74" s="16"/>
      <c r="D74" s="244"/>
      <c r="E74" s="238"/>
      <c r="F74" s="178"/>
      <c r="G74" s="238"/>
      <c r="H74" s="177"/>
      <c r="I74" s="238"/>
      <c r="J74" s="238"/>
      <c r="K74" s="238"/>
      <c r="M74" s="1"/>
      <c r="N74" s="1"/>
      <c r="O74" s="1"/>
      <c r="P74" s="1"/>
    </row>
    <row r="75" spans="3:16" x14ac:dyDescent="0.2">
      <c r="C75" s="16"/>
      <c r="D75" s="238"/>
      <c r="E75" s="238"/>
      <c r="F75" s="177"/>
      <c r="G75" s="238"/>
      <c r="H75" s="244"/>
      <c r="I75" s="238"/>
      <c r="J75" s="238"/>
      <c r="K75" s="238"/>
      <c r="M75" s="1"/>
      <c r="N75" s="1"/>
      <c r="O75" s="1"/>
      <c r="P75" s="1"/>
    </row>
    <row r="76" spans="3:16" x14ac:dyDescent="0.2">
      <c r="C76" s="16"/>
      <c r="D76" s="238"/>
      <c r="E76" s="238"/>
      <c r="F76" s="177">
        <f>+F54-F31</f>
        <v>0</v>
      </c>
      <c r="G76" s="238"/>
      <c r="H76" s="177">
        <f>+H54-H31</f>
        <v>0</v>
      </c>
      <c r="I76" s="238"/>
      <c r="J76" s="238"/>
      <c r="K76" s="238"/>
      <c r="M76" s="1"/>
      <c r="N76" s="1"/>
      <c r="O76" s="1"/>
      <c r="P76" s="1"/>
    </row>
    <row r="77" spans="3:16" x14ac:dyDescent="0.2">
      <c r="C77" s="16"/>
      <c r="D77" s="238"/>
      <c r="E77" s="238"/>
      <c r="F77" s="177"/>
      <c r="G77" s="238"/>
      <c r="H77" s="177"/>
      <c r="I77" s="238"/>
      <c r="J77" s="238"/>
      <c r="K77" s="238"/>
      <c r="M77" s="1"/>
      <c r="N77" s="1"/>
      <c r="O77" s="1"/>
      <c r="P77" s="1"/>
    </row>
    <row r="78" spans="3:16" x14ac:dyDescent="0.2">
      <c r="C78" s="16"/>
      <c r="D78" s="238"/>
      <c r="E78" s="238"/>
      <c r="F78" s="177"/>
      <c r="G78" s="238"/>
      <c r="H78" s="177"/>
      <c r="I78" s="238"/>
      <c r="J78" s="238"/>
      <c r="K78" s="238" t="s">
        <v>39</v>
      </c>
      <c r="M78" s="1"/>
      <c r="N78" s="1"/>
      <c r="O78" s="1"/>
      <c r="P78" s="1"/>
    </row>
    <row r="79" spans="3:16" s="2" customFormat="1" x14ac:dyDescent="0.2">
      <c r="C79" s="16"/>
      <c r="D79" s="238"/>
      <c r="E79" s="238"/>
      <c r="F79" s="177"/>
      <c r="G79" s="238"/>
      <c r="H79" s="177"/>
      <c r="I79" s="238"/>
      <c r="J79" s="238"/>
      <c r="K79" s="238"/>
    </row>
    <row r="80" spans="3:16" customFormat="1" ht="14.25" x14ac:dyDescent="0.2">
      <c r="C80" s="16"/>
      <c r="D80" s="238"/>
      <c r="E80" s="238"/>
      <c r="F80" s="177"/>
      <c r="G80" s="238"/>
      <c r="H80" s="179"/>
      <c r="I80" s="238"/>
      <c r="J80" s="238"/>
      <c r="K80" s="238"/>
      <c r="L80" s="3"/>
    </row>
    <row r="81" spans="3:12" customFormat="1" ht="15" customHeight="1" x14ac:dyDescent="0.2">
      <c r="C81" s="16"/>
      <c r="D81" s="238"/>
      <c r="E81" s="238"/>
      <c r="F81" s="179"/>
      <c r="G81" s="238"/>
      <c r="H81" s="177"/>
      <c r="I81" s="238"/>
      <c r="J81" s="238"/>
      <c r="K81" s="238"/>
      <c r="L81" s="3"/>
    </row>
    <row r="82" spans="3:12" s="2" customFormat="1" x14ac:dyDescent="0.2">
      <c r="C82" s="16"/>
      <c r="D82" s="238"/>
      <c r="E82" s="238"/>
      <c r="F82" s="177"/>
      <c r="G82" s="238"/>
      <c r="H82" s="244"/>
      <c r="I82" s="238"/>
      <c r="J82" s="238"/>
      <c r="K82" s="238"/>
    </row>
    <row r="83" spans="3:12" s="2" customFormat="1" x14ac:dyDescent="0.2">
      <c r="C83" s="16"/>
      <c r="D83" s="238"/>
      <c r="E83" s="238"/>
      <c r="F83" s="178"/>
      <c r="G83" s="238"/>
      <c r="H83" s="246"/>
      <c r="I83" s="238"/>
      <c r="J83" s="238"/>
      <c r="K83" s="238"/>
    </row>
    <row r="84" spans="3:12" s="2" customFormat="1" x14ac:dyDescent="0.2">
      <c r="C84" s="16"/>
      <c r="D84" s="238"/>
      <c r="E84" s="238"/>
      <c r="F84" s="177"/>
      <c r="G84" s="238"/>
      <c r="H84" s="246"/>
      <c r="I84" s="238"/>
      <c r="J84" s="238"/>
      <c r="K84" s="238"/>
    </row>
    <row r="85" spans="3:12" s="2" customFormat="1" x14ac:dyDescent="0.2">
      <c r="C85" s="16"/>
      <c r="D85" s="238"/>
      <c r="E85" s="238"/>
      <c r="F85" s="177"/>
      <c r="G85" s="238"/>
      <c r="H85" s="238"/>
      <c r="I85" s="238"/>
      <c r="J85" s="238"/>
      <c r="K85" s="238"/>
    </row>
    <row r="86" spans="3:12" x14ac:dyDescent="0.2">
      <c r="C86" s="16"/>
      <c r="D86" s="238"/>
      <c r="E86" s="238"/>
      <c r="F86" s="177"/>
      <c r="G86" s="238"/>
      <c r="H86" s="238"/>
      <c r="I86" s="238"/>
      <c r="J86" s="238"/>
      <c r="K86" s="238"/>
    </row>
    <row r="87" spans="3:12" x14ac:dyDescent="0.2">
      <c r="C87" s="16"/>
      <c r="D87" s="238"/>
      <c r="E87" s="238"/>
      <c r="F87" s="244"/>
      <c r="G87" s="238"/>
      <c r="H87" s="238"/>
      <c r="I87" s="238"/>
      <c r="J87" s="238"/>
      <c r="K87" s="238"/>
    </row>
    <row r="88" spans="3:12" x14ac:dyDescent="0.2">
      <c r="C88" s="16"/>
      <c r="D88" s="238"/>
      <c r="E88" s="238"/>
      <c r="F88" s="244"/>
      <c r="G88" s="238"/>
      <c r="H88" s="238"/>
      <c r="I88" s="238"/>
      <c r="J88" s="238"/>
      <c r="K88" s="238"/>
    </row>
    <row r="89" spans="3:12" x14ac:dyDescent="0.2">
      <c r="C89" s="16"/>
      <c r="D89" s="238"/>
      <c r="E89" s="238"/>
      <c r="F89" s="238"/>
      <c r="G89" s="238"/>
      <c r="H89" s="238"/>
      <c r="I89" s="238"/>
      <c r="J89" s="238"/>
      <c r="K89" s="238"/>
    </row>
    <row r="90" spans="3:12" x14ac:dyDescent="0.2">
      <c r="C90" s="16"/>
      <c r="D90" s="238"/>
      <c r="E90" s="238"/>
      <c r="F90" s="238"/>
      <c r="G90" s="238"/>
      <c r="H90" s="238"/>
      <c r="I90" s="238"/>
      <c r="J90" s="238"/>
      <c r="K90" s="238"/>
    </row>
    <row r="91" spans="3:12" x14ac:dyDescent="0.2">
      <c r="C91" s="16"/>
      <c r="D91" s="238"/>
      <c r="E91" s="238"/>
      <c r="F91" s="238"/>
      <c r="G91" s="238"/>
      <c r="H91" s="238"/>
      <c r="I91" s="238"/>
      <c r="J91" s="238"/>
      <c r="K91" s="238"/>
    </row>
    <row r="92" spans="3:12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2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2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2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2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3:11" x14ac:dyDescent="0.2">
      <c r="C166" s="16"/>
      <c r="D166" s="16"/>
      <c r="E166" s="16"/>
      <c r="F166" s="16"/>
      <c r="G166" s="16"/>
      <c r="H166" s="16"/>
      <c r="I166" s="16"/>
      <c r="J166" s="16"/>
      <c r="K166" s="16"/>
    </row>
  </sheetData>
  <mergeCells count="7">
    <mergeCell ref="C8:K8"/>
    <mergeCell ref="C9:K9"/>
    <mergeCell ref="D4:J4"/>
    <mergeCell ref="D5:J5"/>
    <mergeCell ref="C6:K6"/>
    <mergeCell ref="C7:K7"/>
    <mergeCell ref="F62:H62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topLeftCell="A16" zoomScale="124" zoomScaleNormal="124" zoomScaleSheetLayoutView="75" workbookViewId="0">
      <selection activeCell="I17" sqref="I17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0.140625" style="12" customWidth="1"/>
    <col min="10" max="10" width="12.140625" style="12" customWidth="1"/>
    <col min="11" max="16384" width="11.42578125" style="12"/>
  </cols>
  <sheetData>
    <row r="1" spans="2:10" ht="15" thickBot="1" x14ac:dyDescent="0.25"/>
    <row r="2" spans="2:10" ht="15" thickTop="1" x14ac:dyDescent="0.2">
      <c r="B2" s="23"/>
      <c r="C2" s="24"/>
      <c r="D2" s="24"/>
      <c r="E2" s="24"/>
      <c r="F2" s="24"/>
      <c r="G2" s="24"/>
      <c r="H2" s="24"/>
      <c r="I2" s="24"/>
      <c r="J2" s="25"/>
    </row>
    <row r="3" spans="2:10" x14ac:dyDescent="0.2">
      <c r="B3" s="27"/>
      <c r="C3" s="28"/>
      <c r="D3" s="28"/>
      <c r="E3" s="28"/>
      <c r="F3" s="28"/>
      <c r="G3" s="28"/>
      <c r="H3" s="28"/>
      <c r="I3" s="28"/>
      <c r="J3" s="29"/>
    </row>
    <row r="4" spans="2:10" x14ac:dyDescent="0.2">
      <c r="B4" s="27"/>
      <c r="C4" s="28"/>
      <c r="D4" s="28"/>
      <c r="E4" s="28"/>
      <c r="F4" s="28"/>
      <c r="G4" s="28"/>
      <c r="H4" s="28"/>
      <c r="I4" s="28"/>
      <c r="J4" s="29"/>
    </row>
    <row r="5" spans="2:10" x14ac:dyDescent="0.2">
      <c r="B5" s="27"/>
      <c r="C5" s="28"/>
      <c r="D5" s="28"/>
      <c r="E5" s="28"/>
      <c r="F5" s="28"/>
      <c r="G5" s="28"/>
      <c r="H5" s="28"/>
      <c r="I5" s="28"/>
      <c r="J5" s="29"/>
    </row>
    <row r="6" spans="2:10" x14ac:dyDescent="0.2">
      <c r="B6" s="27"/>
      <c r="C6" s="355"/>
      <c r="D6" s="355"/>
      <c r="E6" s="355"/>
      <c r="F6" s="355"/>
      <c r="G6" s="355"/>
      <c r="H6" s="355"/>
      <c r="I6" s="355"/>
      <c r="J6" s="356"/>
    </row>
    <row r="7" spans="2:10" x14ac:dyDescent="0.2">
      <c r="B7" s="27"/>
      <c r="C7" s="355" t="s">
        <v>134</v>
      </c>
      <c r="D7" s="355"/>
      <c r="E7" s="355"/>
      <c r="F7" s="355"/>
      <c r="G7" s="355"/>
      <c r="H7" s="355"/>
      <c r="I7" s="355"/>
      <c r="J7" s="356"/>
    </row>
    <row r="8" spans="2:10" x14ac:dyDescent="0.2">
      <c r="B8" s="27"/>
      <c r="C8" s="355" t="s">
        <v>275</v>
      </c>
      <c r="D8" s="355"/>
      <c r="E8" s="355"/>
      <c r="F8" s="355"/>
      <c r="G8" s="355"/>
      <c r="H8" s="355"/>
      <c r="I8" s="355"/>
      <c r="J8" s="356"/>
    </row>
    <row r="9" spans="2:10" x14ac:dyDescent="0.2">
      <c r="B9" s="27"/>
      <c r="C9" s="355" t="s">
        <v>217</v>
      </c>
      <c r="D9" s="355"/>
      <c r="E9" s="355"/>
      <c r="F9" s="355"/>
      <c r="G9" s="355"/>
      <c r="H9" s="355"/>
      <c r="I9" s="355"/>
      <c r="J9" s="356"/>
    </row>
    <row r="10" spans="2:10" x14ac:dyDescent="0.2">
      <c r="B10" s="27"/>
      <c r="C10" s="28"/>
      <c r="D10" s="28"/>
      <c r="E10" s="28"/>
      <c r="F10" s="28"/>
      <c r="G10" s="28"/>
      <c r="H10" s="28"/>
      <c r="I10" s="28"/>
      <c r="J10" s="29"/>
    </row>
    <row r="11" spans="2:10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</row>
    <row r="12" spans="2:10" x14ac:dyDescent="0.2">
      <c r="B12" s="67"/>
      <c r="C12" s="68"/>
      <c r="D12" s="69"/>
      <c r="E12" s="69"/>
      <c r="F12" s="69"/>
      <c r="G12" s="69"/>
      <c r="H12" s="69"/>
      <c r="I12" s="69"/>
      <c r="J12" s="70"/>
    </row>
    <row r="13" spans="2:10" x14ac:dyDescent="0.2">
      <c r="B13" s="71"/>
      <c r="C13" s="72" t="s">
        <v>152</v>
      </c>
      <c r="D13" s="73" t="s">
        <v>5</v>
      </c>
      <c r="E13" s="73"/>
      <c r="F13" s="74"/>
      <c r="G13" s="75"/>
      <c r="H13" s="75"/>
      <c r="I13" s="75"/>
      <c r="J13" s="76"/>
    </row>
    <row r="14" spans="2:10" x14ac:dyDescent="0.2">
      <c r="B14" s="71"/>
      <c r="C14" s="72"/>
      <c r="D14" s="73"/>
      <c r="E14" s="73"/>
      <c r="F14" s="74"/>
      <c r="G14" s="75"/>
      <c r="H14" s="75"/>
      <c r="I14" s="75"/>
      <c r="J14" s="76"/>
    </row>
    <row r="15" spans="2:10" x14ac:dyDescent="0.2">
      <c r="B15" s="71"/>
      <c r="C15" s="77"/>
      <c r="D15" s="75" t="s">
        <v>274</v>
      </c>
      <c r="E15" s="75"/>
      <c r="F15" s="75"/>
      <c r="G15" s="75"/>
      <c r="H15" s="75"/>
      <c r="I15" s="75"/>
      <c r="J15" s="76"/>
    </row>
    <row r="16" spans="2:10" x14ac:dyDescent="0.2">
      <c r="B16" s="71"/>
      <c r="C16" s="77"/>
      <c r="D16" s="75" t="s">
        <v>142</v>
      </c>
      <c r="E16" s="75"/>
      <c r="F16" s="75"/>
      <c r="G16" s="75"/>
      <c r="H16" s="75"/>
      <c r="I16" s="75"/>
      <c r="J16" s="76"/>
    </row>
    <row r="17" spans="2:10" x14ac:dyDescent="0.2">
      <c r="B17" s="71"/>
      <c r="C17" s="77"/>
      <c r="D17" s="75" t="s">
        <v>139</v>
      </c>
      <c r="E17" s="75"/>
      <c r="F17" s="75"/>
      <c r="G17" s="75"/>
      <c r="H17" s="75"/>
      <c r="I17" s="75"/>
      <c r="J17" s="76"/>
    </row>
    <row r="18" spans="2:10" x14ac:dyDescent="0.2">
      <c r="B18" s="71"/>
      <c r="C18" s="77"/>
      <c r="D18" s="75"/>
      <c r="E18" s="75"/>
      <c r="F18" s="75"/>
      <c r="G18" s="75"/>
      <c r="H18" s="75"/>
      <c r="I18" s="75"/>
      <c r="J18" s="76"/>
    </row>
    <row r="19" spans="2:10" ht="13.15" customHeight="1" x14ac:dyDescent="0.2">
      <c r="B19" s="71"/>
      <c r="C19" s="78"/>
      <c r="D19" s="79" t="s">
        <v>107</v>
      </c>
      <c r="E19" s="79"/>
      <c r="F19" s="75"/>
      <c r="G19" s="75"/>
      <c r="H19" s="59"/>
      <c r="I19" s="75"/>
      <c r="J19" s="76"/>
    </row>
    <row r="20" spans="2:10" hidden="1" x14ac:dyDescent="0.2">
      <c r="B20" s="71"/>
      <c r="C20" s="78"/>
      <c r="D20" s="75" t="s">
        <v>106</v>
      </c>
      <c r="E20" s="79"/>
      <c r="F20" s="75"/>
      <c r="G20" s="59">
        <v>0</v>
      </c>
      <c r="H20" s="59"/>
      <c r="I20" s="75"/>
      <c r="J20" s="76"/>
    </row>
    <row r="21" spans="2:10" x14ac:dyDescent="0.2">
      <c r="B21" s="71"/>
      <c r="C21" s="78"/>
      <c r="D21" s="75" t="s">
        <v>179</v>
      </c>
      <c r="E21" s="75"/>
      <c r="F21" s="75"/>
      <c r="G21" s="59">
        <v>100000</v>
      </c>
      <c r="H21" s="59"/>
      <c r="I21" s="75"/>
      <c r="J21" s="76"/>
    </row>
    <row r="22" spans="2:10" x14ac:dyDescent="0.2">
      <c r="B22" s="71"/>
      <c r="C22" s="78"/>
      <c r="D22" s="75" t="s">
        <v>207</v>
      </c>
      <c r="E22" s="65"/>
      <c r="F22" s="75"/>
      <c r="G22" s="64">
        <v>50000</v>
      </c>
      <c r="H22" s="64">
        <f>SUM(G20:G22)</f>
        <v>150000</v>
      </c>
      <c r="I22" s="75"/>
      <c r="J22" s="76"/>
    </row>
    <row r="23" spans="2:10" x14ac:dyDescent="0.2">
      <c r="B23" s="71"/>
      <c r="C23" s="78"/>
      <c r="D23" s="66"/>
      <c r="E23" s="66"/>
      <c r="F23" s="66"/>
      <c r="G23" s="66"/>
      <c r="H23" s="59"/>
      <c r="I23" s="75"/>
      <c r="J23" s="76"/>
    </row>
    <row r="24" spans="2:10" x14ac:dyDescent="0.2">
      <c r="B24" s="71"/>
      <c r="C24" s="78"/>
      <c r="D24" s="79" t="s">
        <v>136</v>
      </c>
      <c r="E24" s="79"/>
      <c r="F24" s="59"/>
      <c r="G24" s="65"/>
      <c r="H24" s="59"/>
      <c r="I24" s="75"/>
      <c r="J24" s="76"/>
    </row>
    <row r="25" spans="2:10" x14ac:dyDescent="0.2">
      <c r="B25" s="71"/>
      <c r="C25" s="78"/>
      <c r="D25" s="75" t="s">
        <v>137</v>
      </c>
      <c r="E25" s="75"/>
      <c r="F25" s="75"/>
      <c r="G25" s="125">
        <v>-969259.3</v>
      </c>
      <c r="H25" s="66"/>
      <c r="I25" s="66"/>
      <c r="J25" s="76"/>
    </row>
    <row r="26" spans="2:10" x14ac:dyDescent="0.2">
      <c r="B26" s="71"/>
      <c r="C26" s="78"/>
      <c r="D26" s="75" t="s">
        <v>138</v>
      </c>
      <c r="E26" s="75"/>
      <c r="F26" s="65"/>
      <c r="G26" s="59">
        <v>852566.21</v>
      </c>
      <c r="H26" s="66"/>
      <c r="I26" s="66"/>
      <c r="J26" s="76"/>
    </row>
    <row r="27" spans="2:10" x14ac:dyDescent="0.2">
      <c r="B27" s="71"/>
      <c r="C27" s="78"/>
      <c r="D27" s="75" t="s">
        <v>147</v>
      </c>
      <c r="E27" s="66"/>
      <c r="F27" s="66"/>
      <c r="G27" s="59">
        <v>4724.1099999999897</v>
      </c>
      <c r="H27" s="59"/>
      <c r="I27" s="75"/>
      <c r="J27" s="76"/>
    </row>
    <row r="28" spans="2:10" x14ac:dyDescent="0.2">
      <c r="B28" s="71"/>
      <c r="C28" s="78"/>
      <c r="D28" s="75" t="s">
        <v>148</v>
      </c>
      <c r="E28" s="75"/>
      <c r="F28" s="66"/>
      <c r="G28" s="64">
        <v>24231.11</v>
      </c>
      <c r="H28" s="64">
        <f>SUM(G25:G28)</f>
        <v>-87737.870000000097</v>
      </c>
      <c r="I28" s="75"/>
      <c r="J28" s="76"/>
    </row>
    <row r="29" spans="2:10" x14ac:dyDescent="0.2">
      <c r="B29" s="71"/>
      <c r="C29" s="78"/>
      <c r="D29" s="75"/>
      <c r="E29" s="75"/>
      <c r="F29" s="66"/>
      <c r="G29" s="59"/>
      <c r="H29" s="59"/>
      <c r="I29" s="75"/>
      <c r="J29" s="76"/>
    </row>
    <row r="30" spans="2:10" ht="15" thickBot="1" x14ac:dyDescent="0.25">
      <c r="B30" s="71"/>
      <c r="C30" s="78"/>
      <c r="D30" s="75"/>
      <c r="E30" s="75"/>
      <c r="F30" s="66"/>
      <c r="G30" s="59"/>
      <c r="H30" s="80">
        <f>+H28+H22</f>
        <v>62262.129999999903</v>
      </c>
      <c r="I30" s="75"/>
      <c r="J30" s="76"/>
    </row>
    <row r="31" spans="2:10" ht="15" thickTop="1" x14ac:dyDescent="0.2">
      <c r="B31" s="71"/>
      <c r="C31" s="78"/>
      <c r="D31" s="75"/>
      <c r="E31" s="75"/>
      <c r="F31" s="66"/>
      <c r="G31" s="59"/>
      <c r="H31" s="59"/>
      <c r="I31" s="75"/>
      <c r="J31" s="76"/>
    </row>
    <row r="32" spans="2:10" x14ac:dyDescent="0.2">
      <c r="B32" s="71"/>
      <c r="C32" s="78"/>
      <c r="D32" s="75" t="s">
        <v>198</v>
      </c>
      <c r="E32" s="75"/>
      <c r="F32" s="75"/>
      <c r="G32" s="59">
        <v>49747815.909999996</v>
      </c>
      <c r="H32" s="59"/>
      <c r="I32" s="59"/>
      <c r="J32" s="76"/>
    </row>
    <row r="33" spans="2:10" x14ac:dyDescent="0.2">
      <c r="B33" s="71"/>
      <c r="C33" s="78"/>
      <c r="D33" s="75" t="s">
        <v>95</v>
      </c>
      <c r="E33" s="75"/>
      <c r="F33" s="75"/>
      <c r="G33" s="59">
        <v>5098477.72</v>
      </c>
      <c r="I33" s="59"/>
      <c r="J33" s="76"/>
    </row>
    <row r="34" spans="2:10" x14ac:dyDescent="0.2">
      <c r="B34" s="71"/>
      <c r="C34" s="78"/>
      <c r="D34" s="75" t="s">
        <v>175</v>
      </c>
      <c r="E34" s="75"/>
      <c r="F34" s="75"/>
      <c r="G34" s="59">
        <v>108560051.73999999</v>
      </c>
      <c r="H34" s="59"/>
      <c r="I34" s="59"/>
      <c r="J34" s="76"/>
    </row>
    <row r="35" spans="2:10" x14ac:dyDescent="0.2">
      <c r="B35" s="71"/>
      <c r="C35" s="78"/>
      <c r="D35" s="75" t="s">
        <v>174</v>
      </c>
      <c r="F35" s="75"/>
      <c r="G35" s="59">
        <v>324434.14</v>
      </c>
      <c r="H35" s="59"/>
      <c r="I35" s="59"/>
      <c r="J35" s="76"/>
    </row>
    <row r="36" spans="2:10" x14ac:dyDescent="0.2">
      <c r="B36" s="71"/>
      <c r="C36" s="78"/>
      <c r="D36" s="75" t="s">
        <v>104</v>
      </c>
      <c r="E36" s="66"/>
      <c r="F36" s="75"/>
      <c r="G36" s="59">
        <v>1476554.48</v>
      </c>
      <c r="H36" s="59"/>
      <c r="I36" s="59"/>
      <c r="J36" s="76"/>
    </row>
    <row r="37" spans="2:10" x14ac:dyDescent="0.2">
      <c r="B37" s="71"/>
      <c r="C37" s="78"/>
      <c r="D37" s="75" t="s">
        <v>103</v>
      </c>
      <c r="E37" s="66"/>
      <c r="F37" s="75"/>
      <c r="G37" s="64">
        <v>1144163.6100000001</v>
      </c>
      <c r="H37" s="64">
        <f>SUM(G32:G37)</f>
        <v>166351497.59999999</v>
      </c>
      <c r="I37" s="59"/>
      <c r="J37" s="76"/>
    </row>
    <row r="38" spans="2:10" x14ac:dyDescent="0.2">
      <c r="B38" s="71"/>
      <c r="C38" s="78"/>
      <c r="E38" s="66"/>
      <c r="F38" s="75"/>
      <c r="G38" s="59"/>
      <c r="H38" s="59"/>
      <c r="I38" s="59"/>
      <c r="J38" s="76"/>
    </row>
    <row r="39" spans="2:10" x14ac:dyDescent="0.2">
      <c r="B39" s="71"/>
      <c r="C39" s="78"/>
      <c r="D39" s="79" t="s">
        <v>180</v>
      </c>
      <c r="E39" s="79"/>
      <c r="F39" s="66"/>
      <c r="G39" s="59"/>
      <c r="H39" s="59"/>
      <c r="I39" s="59"/>
      <c r="J39" s="76"/>
    </row>
    <row r="40" spans="2:10" hidden="1" x14ac:dyDescent="0.2">
      <c r="B40" s="71"/>
      <c r="C40" s="78"/>
      <c r="D40" s="66" t="s">
        <v>182</v>
      </c>
      <c r="E40" s="66"/>
      <c r="F40" s="66"/>
      <c r="G40" s="59">
        <v>0</v>
      </c>
      <c r="H40" s="59"/>
      <c r="I40" s="59"/>
      <c r="J40" s="76"/>
    </row>
    <row r="41" spans="2:10" x14ac:dyDescent="0.2">
      <c r="B41" s="71"/>
      <c r="C41" s="78"/>
      <c r="D41" s="65" t="s">
        <v>197</v>
      </c>
      <c r="E41" s="66"/>
      <c r="F41" s="66"/>
      <c r="G41" s="59">
        <v>2370690.21</v>
      </c>
      <c r="H41" s="59"/>
      <c r="I41" s="65"/>
      <c r="J41" s="76"/>
    </row>
    <row r="42" spans="2:10" x14ac:dyDescent="0.2">
      <c r="B42" s="71"/>
      <c r="C42" s="78"/>
      <c r="D42" s="66" t="s">
        <v>181</v>
      </c>
      <c r="E42" s="65"/>
      <c r="F42" s="66"/>
      <c r="G42" s="64">
        <v>26047941.52</v>
      </c>
      <c r="H42" s="64">
        <f>SUM(G40:G42)</f>
        <v>28418631.73</v>
      </c>
      <c r="I42" s="65"/>
      <c r="J42" s="76"/>
    </row>
    <row r="43" spans="2:10" x14ac:dyDescent="0.2">
      <c r="B43" s="71"/>
      <c r="C43" s="78"/>
      <c r="E43" s="66"/>
      <c r="F43" s="66"/>
      <c r="G43" s="59" t="s">
        <v>183</v>
      </c>
      <c r="H43" s="59"/>
      <c r="I43" s="65"/>
      <c r="J43" s="76"/>
    </row>
    <row r="44" spans="2:10" ht="15" thickBot="1" x14ac:dyDescent="0.25">
      <c r="B44" s="71"/>
      <c r="C44" s="77"/>
      <c r="D44" s="75"/>
      <c r="E44" s="75"/>
      <c r="F44" s="75"/>
      <c r="G44" s="75"/>
      <c r="H44" s="80">
        <f>+H42+H37</f>
        <v>194770129.32999998</v>
      </c>
      <c r="I44" s="65"/>
      <c r="J44" s="76"/>
    </row>
    <row r="45" spans="2:10" ht="15" thickTop="1" x14ac:dyDescent="0.2">
      <c r="B45" s="71"/>
      <c r="C45" s="77"/>
      <c r="D45" s="75"/>
      <c r="E45" s="75"/>
      <c r="F45" s="75"/>
      <c r="G45" s="75"/>
      <c r="H45" s="56"/>
      <c r="I45" s="65"/>
      <c r="J45" s="76"/>
    </row>
    <row r="46" spans="2:10" x14ac:dyDescent="0.2">
      <c r="B46" s="71"/>
      <c r="C46" s="72" t="s">
        <v>226</v>
      </c>
      <c r="D46" s="73" t="s">
        <v>163</v>
      </c>
      <c r="E46" s="73"/>
      <c r="F46" s="75"/>
      <c r="G46" s="75"/>
      <c r="H46" s="56"/>
      <c r="I46" s="65"/>
      <c r="J46" s="76"/>
    </row>
    <row r="47" spans="2:10" ht="10.5" customHeight="1" x14ac:dyDescent="0.2">
      <c r="B47" s="71"/>
      <c r="C47" s="72"/>
      <c r="D47" s="73"/>
      <c r="E47" s="73"/>
      <c r="F47" s="75"/>
      <c r="G47" s="59"/>
      <c r="H47" s="81"/>
      <c r="I47" s="65"/>
      <c r="J47" s="76"/>
    </row>
    <row r="48" spans="2:10" x14ac:dyDescent="0.2">
      <c r="B48" s="71"/>
      <c r="C48" s="72"/>
      <c r="D48" s="75" t="s">
        <v>155</v>
      </c>
      <c r="E48" s="75"/>
      <c r="F48" s="75"/>
      <c r="G48" s="59"/>
      <c r="H48" s="64">
        <v>2797749.18</v>
      </c>
      <c r="I48" s="65"/>
      <c r="J48" s="76"/>
    </row>
    <row r="49" spans="2:10" hidden="1" x14ac:dyDescent="0.2">
      <c r="B49" s="71"/>
      <c r="C49" s="72"/>
      <c r="D49" s="75" t="s">
        <v>10</v>
      </c>
      <c r="E49" s="75"/>
      <c r="F49" s="75"/>
      <c r="G49" s="59"/>
      <c r="H49" s="64">
        <v>0</v>
      </c>
      <c r="I49" s="65"/>
      <c r="J49" s="76"/>
    </row>
    <row r="50" spans="2:10" ht="15" thickBot="1" x14ac:dyDescent="0.25">
      <c r="B50" s="71"/>
      <c r="C50" s="72"/>
      <c r="D50" s="75"/>
      <c r="E50" s="75"/>
      <c r="F50" s="75"/>
      <c r="G50" s="59"/>
      <c r="H50" s="80">
        <f>SUM(H48:H49)</f>
        <v>2797749.18</v>
      </c>
      <c r="I50" s="59"/>
      <c r="J50" s="76"/>
    </row>
    <row r="51" spans="2:10" ht="14.25" customHeight="1" thickTop="1" x14ac:dyDescent="0.2">
      <c r="B51" s="71"/>
      <c r="C51" s="72" t="s">
        <v>227</v>
      </c>
      <c r="D51" s="73" t="s">
        <v>156</v>
      </c>
      <c r="E51" s="73"/>
      <c r="F51" s="75"/>
      <c r="G51" s="75"/>
      <c r="H51" s="56"/>
      <c r="I51" s="75"/>
      <c r="J51" s="76"/>
    </row>
    <row r="52" spans="2:10" ht="13.5" customHeight="1" x14ac:dyDescent="0.2">
      <c r="B52" s="71"/>
      <c r="C52" s="77"/>
      <c r="D52" s="75"/>
      <c r="E52" s="75"/>
      <c r="F52" s="75"/>
      <c r="G52" s="75"/>
      <c r="H52" s="56"/>
      <c r="I52" s="59"/>
      <c r="J52" s="76"/>
    </row>
    <row r="53" spans="2:10" hidden="1" x14ac:dyDescent="0.2">
      <c r="B53" s="71"/>
      <c r="C53" s="77"/>
      <c r="D53" s="75" t="s">
        <v>158</v>
      </c>
      <c r="E53" s="75"/>
      <c r="F53" s="75"/>
      <c r="G53" s="75"/>
      <c r="H53" s="82"/>
      <c r="I53" s="75"/>
      <c r="J53" s="76"/>
    </row>
    <row r="54" spans="2:10" hidden="1" x14ac:dyDescent="0.2">
      <c r="B54" s="71"/>
      <c r="C54" s="77"/>
      <c r="D54" s="75" t="s">
        <v>188</v>
      </c>
      <c r="E54" s="75"/>
      <c r="F54" s="75"/>
      <c r="G54" s="75"/>
      <c r="H54" s="82">
        <v>0</v>
      </c>
      <c r="I54" s="75"/>
      <c r="J54" s="76"/>
    </row>
    <row r="55" spans="2:10" x14ac:dyDescent="0.2">
      <c r="B55" s="71"/>
      <c r="C55" s="77"/>
      <c r="D55" s="75" t="s">
        <v>188</v>
      </c>
      <c r="E55" s="75"/>
      <c r="F55" s="75"/>
      <c r="G55" s="75"/>
      <c r="H55" s="82">
        <v>2310580.27</v>
      </c>
      <c r="I55" s="75"/>
      <c r="J55" s="76"/>
    </row>
    <row r="56" spans="2:10" x14ac:dyDescent="0.2">
      <c r="B56" s="71"/>
      <c r="C56" s="77"/>
      <c r="D56" s="75" t="s">
        <v>258</v>
      </c>
      <c r="E56" s="75"/>
      <c r="F56" s="75"/>
      <c r="G56" s="75"/>
      <c r="H56" s="82">
        <v>4483333.34</v>
      </c>
      <c r="I56" s="75"/>
      <c r="J56" s="76"/>
    </row>
    <row r="57" spans="2:10" ht="15" thickBot="1" x14ac:dyDescent="0.25">
      <c r="B57" s="71"/>
      <c r="C57" s="77"/>
      <c r="D57" s="75"/>
      <c r="E57" s="75"/>
      <c r="F57" s="75"/>
      <c r="G57" s="75"/>
      <c r="H57" s="83">
        <f>SUM(H54:H56)</f>
        <v>6793913.6099999994</v>
      </c>
      <c r="I57" s="75"/>
      <c r="J57" s="76"/>
    </row>
    <row r="58" spans="2:10" ht="17.25" customHeight="1" thickTop="1" x14ac:dyDescent="0.2">
      <c r="B58" s="71"/>
      <c r="C58" s="72"/>
      <c r="D58" s="84"/>
      <c r="E58" s="73"/>
      <c r="F58" s="66"/>
      <c r="G58" s="85"/>
      <c r="H58" s="86"/>
      <c r="I58" s="87"/>
      <c r="J58" s="76"/>
    </row>
    <row r="59" spans="2:10" ht="12" customHeight="1" x14ac:dyDescent="0.2">
      <c r="B59" s="71"/>
      <c r="C59" s="72"/>
      <c r="D59" s="73"/>
      <c r="E59" s="73"/>
      <c r="F59" s="66"/>
      <c r="G59" s="85"/>
      <c r="H59" s="86"/>
      <c r="I59" s="87"/>
      <c r="J59" s="76"/>
    </row>
    <row r="60" spans="2:10" x14ac:dyDescent="0.2">
      <c r="B60" s="71"/>
      <c r="C60" s="77"/>
      <c r="D60" s="73" t="s">
        <v>127</v>
      </c>
      <c r="E60" s="73"/>
      <c r="F60" s="154"/>
      <c r="G60" s="59"/>
      <c r="H60" s="48"/>
      <c r="I60" s="75"/>
      <c r="J60" s="76"/>
    </row>
    <row r="61" spans="2:10" x14ac:dyDescent="0.2">
      <c r="B61" s="71"/>
      <c r="C61" s="77"/>
      <c r="D61" s="75"/>
      <c r="E61" s="75"/>
      <c r="F61" s="59"/>
      <c r="G61" s="75"/>
      <c r="H61" s="66"/>
      <c r="I61" s="94"/>
      <c r="J61" s="76"/>
    </row>
    <row r="62" spans="2:10" ht="21.75" customHeight="1" x14ac:dyDescent="0.2">
      <c r="B62" s="71"/>
      <c r="C62" s="72" t="s">
        <v>229</v>
      </c>
      <c r="D62" s="88" t="s">
        <v>276</v>
      </c>
      <c r="E62" s="88"/>
      <c r="F62" s="75"/>
      <c r="G62" s="75"/>
      <c r="H62" s="59"/>
      <c r="I62" s="94"/>
      <c r="J62" s="76"/>
    </row>
    <row r="63" spans="2:10" x14ac:dyDescent="0.2">
      <c r="B63" s="71"/>
      <c r="C63" s="77"/>
      <c r="D63" s="75"/>
      <c r="E63" s="75"/>
      <c r="F63" s="75"/>
      <c r="G63" s="75"/>
      <c r="H63" s="75"/>
      <c r="I63" s="75"/>
      <c r="J63" s="76"/>
    </row>
    <row r="64" spans="2:10" x14ac:dyDescent="0.2">
      <c r="B64" s="71"/>
      <c r="C64" s="158"/>
      <c r="D64" s="365" t="s">
        <v>219</v>
      </c>
      <c r="E64" s="159"/>
      <c r="F64" s="160"/>
      <c r="G64" s="365" t="s">
        <v>220</v>
      </c>
      <c r="H64" s="159" t="s">
        <v>150</v>
      </c>
      <c r="I64" s="161" t="s">
        <v>221</v>
      </c>
      <c r="J64" s="76"/>
    </row>
    <row r="65" spans="1:10" ht="15" thickBot="1" x14ac:dyDescent="0.25">
      <c r="B65" s="71"/>
      <c r="C65" s="162"/>
      <c r="D65" s="366"/>
      <c r="E65" s="95"/>
      <c r="F65" s="96"/>
      <c r="G65" s="366"/>
      <c r="H65" s="95" t="s">
        <v>222</v>
      </c>
      <c r="I65" s="163" t="s">
        <v>223</v>
      </c>
      <c r="J65" s="76"/>
    </row>
    <row r="66" spans="1:10" x14ac:dyDescent="0.2">
      <c r="B66" s="71"/>
      <c r="C66" s="164"/>
      <c r="D66" s="75"/>
      <c r="E66" s="75"/>
      <c r="F66" s="75"/>
      <c r="G66" s="60"/>
      <c r="H66" s="60"/>
      <c r="I66" s="165"/>
      <c r="J66" s="76"/>
    </row>
    <row r="67" spans="1:10" ht="17.25" customHeight="1" x14ac:dyDescent="0.2">
      <c r="B67" s="71"/>
      <c r="C67" s="166" t="s">
        <v>224</v>
      </c>
      <c r="D67" s="75"/>
      <c r="E67" s="75"/>
      <c r="F67" s="66"/>
      <c r="G67" s="59">
        <v>112135336</v>
      </c>
      <c r="H67" s="60"/>
      <c r="I67" s="165">
        <v>112135336</v>
      </c>
      <c r="J67" s="76"/>
    </row>
    <row r="68" spans="1:10" ht="14.25" customHeight="1" x14ac:dyDescent="0.2">
      <c r="B68" s="71"/>
      <c r="C68" s="166" t="s">
        <v>225</v>
      </c>
      <c r="D68" s="75"/>
      <c r="E68" s="75"/>
      <c r="F68" s="66"/>
      <c r="G68" s="344">
        <v>100271300.06999999</v>
      </c>
      <c r="H68" s="60">
        <v>24406130.73</v>
      </c>
      <c r="I68" s="165">
        <f>+G68-H68</f>
        <v>75865169.339999989</v>
      </c>
      <c r="J68" s="76"/>
    </row>
    <row r="69" spans="1:10" ht="14.25" customHeight="1" x14ac:dyDescent="0.2">
      <c r="B69" s="71"/>
      <c r="C69" s="166" t="s">
        <v>263</v>
      </c>
      <c r="D69" s="75"/>
      <c r="E69" s="75"/>
      <c r="F69" s="66"/>
      <c r="G69" s="344">
        <f>67630000</f>
        <v>67630000</v>
      </c>
      <c r="H69" s="60"/>
      <c r="I69" s="165">
        <v>67630000</v>
      </c>
      <c r="J69" s="76"/>
    </row>
    <row r="70" spans="1:10" ht="14.25" customHeight="1" x14ac:dyDescent="0.2">
      <c r="B70" s="71"/>
      <c r="C70" s="166" t="s">
        <v>264</v>
      </c>
      <c r="D70" s="75"/>
      <c r="E70" s="75"/>
      <c r="F70" s="66"/>
      <c r="G70" s="344">
        <v>55970000</v>
      </c>
      <c r="H70" s="60"/>
      <c r="I70" s="165">
        <v>55970000</v>
      </c>
      <c r="J70" s="76"/>
    </row>
    <row r="71" spans="1:10" ht="14.25" customHeight="1" x14ac:dyDescent="0.2">
      <c r="B71" s="71"/>
      <c r="C71" s="166" t="s">
        <v>265</v>
      </c>
      <c r="D71" s="75"/>
      <c r="E71" s="75"/>
      <c r="F71" s="66"/>
      <c r="G71" s="344">
        <v>8646000</v>
      </c>
      <c r="H71" s="60"/>
      <c r="I71" s="165">
        <v>8646000</v>
      </c>
      <c r="J71" s="76"/>
    </row>
    <row r="72" spans="1:10" ht="14.25" customHeight="1" x14ac:dyDescent="0.2">
      <c r="B72" s="71"/>
      <c r="C72" s="166" t="s">
        <v>273</v>
      </c>
      <c r="D72" s="75"/>
      <c r="E72" s="75"/>
      <c r="F72" s="66"/>
      <c r="G72" s="344">
        <v>203095.19</v>
      </c>
      <c r="H72" s="60"/>
      <c r="I72" s="165">
        <v>203095.19</v>
      </c>
      <c r="J72" s="76"/>
    </row>
    <row r="73" spans="1:10" x14ac:dyDescent="0.2">
      <c r="A73" s="7"/>
      <c r="B73" s="71"/>
      <c r="C73" s="166" t="s">
        <v>191</v>
      </c>
      <c r="D73" s="75"/>
      <c r="E73" s="75"/>
      <c r="F73" s="332"/>
      <c r="G73" s="344">
        <f>17037922.94+855500</f>
        <v>17893422.940000001</v>
      </c>
      <c r="H73" s="345">
        <v>15982835.060000001</v>
      </c>
      <c r="I73" s="349">
        <f>+G73-H73</f>
        <v>1910587.8800000008</v>
      </c>
      <c r="J73" s="76"/>
    </row>
    <row r="74" spans="1:10" ht="15.75" customHeight="1" x14ac:dyDescent="0.2">
      <c r="B74" s="71"/>
      <c r="C74" s="166" t="s">
        <v>111</v>
      </c>
      <c r="D74" s="75"/>
      <c r="E74" s="75"/>
      <c r="F74" s="66"/>
      <c r="G74" s="344">
        <f>34257787.93+125414.2</f>
        <v>34383202.130000003</v>
      </c>
      <c r="H74" s="345">
        <v>29471938.059999999</v>
      </c>
      <c r="I74" s="349">
        <f>+G74-H74</f>
        <v>4911264.070000004</v>
      </c>
      <c r="J74" s="76"/>
    </row>
    <row r="75" spans="1:10" x14ac:dyDescent="0.2">
      <c r="A75" s="7"/>
      <c r="B75" s="71"/>
      <c r="C75" s="166" t="s">
        <v>210</v>
      </c>
      <c r="D75" s="75"/>
      <c r="E75" s="75"/>
      <c r="F75" s="66"/>
      <c r="G75" s="344">
        <f>4621488.09</f>
        <v>4621488.09</v>
      </c>
      <c r="H75" s="345">
        <v>1929901.77</v>
      </c>
      <c r="I75" s="349">
        <f>+G75-H75</f>
        <v>2691586.32</v>
      </c>
      <c r="J75" s="76"/>
    </row>
    <row r="76" spans="1:10" hidden="1" x14ac:dyDescent="0.2">
      <c r="A76" s="7"/>
      <c r="B76" s="71"/>
      <c r="C76" s="166" t="s">
        <v>206</v>
      </c>
      <c r="D76" s="75"/>
      <c r="E76" s="75"/>
      <c r="F76" s="66"/>
      <c r="G76" s="344">
        <v>0</v>
      </c>
      <c r="H76" s="60">
        <f>+H723</f>
        <v>0</v>
      </c>
      <c r="I76" s="349">
        <v>0</v>
      </c>
      <c r="J76" s="76"/>
    </row>
    <row r="77" spans="1:10" hidden="1" x14ac:dyDescent="0.2">
      <c r="A77" s="7"/>
      <c r="B77" s="71"/>
      <c r="C77" s="166" t="s">
        <v>65</v>
      </c>
      <c r="D77" s="75"/>
      <c r="E77" s="75"/>
      <c r="F77" s="66"/>
      <c r="G77" s="344">
        <v>0</v>
      </c>
      <c r="H77" s="60">
        <v>0</v>
      </c>
      <c r="I77" s="349">
        <v>0</v>
      </c>
      <c r="J77" s="76"/>
    </row>
    <row r="78" spans="1:10" x14ac:dyDescent="0.2">
      <c r="B78" s="71"/>
      <c r="C78" s="166" t="s">
        <v>213</v>
      </c>
      <c r="D78" s="75"/>
      <c r="E78" s="75"/>
      <c r="F78" s="66"/>
      <c r="G78" s="344">
        <v>20523891.969999999</v>
      </c>
      <c r="H78" s="60">
        <v>12038528.27</v>
      </c>
      <c r="I78" s="349">
        <f>+G78-H78</f>
        <v>8485363.6999999993</v>
      </c>
      <c r="J78" s="76"/>
    </row>
    <row r="79" spans="1:10" x14ac:dyDescent="0.2">
      <c r="B79" s="71"/>
      <c r="C79" s="166" t="s">
        <v>128</v>
      </c>
      <c r="D79" s="75"/>
      <c r="E79" s="75"/>
      <c r="F79" s="66"/>
      <c r="G79" s="344">
        <v>42683302</v>
      </c>
      <c r="H79" s="60">
        <v>33921206.229999997</v>
      </c>
      <c r="I79" s="349">
        <f>+G79-H79</f>
        <v>8762095.7700000033</v>
      </c>
      <c r="J79" s="76"/>
    </row>
    <row r="80" spans="1:10" x14ac:dyDescent="0.2">
      <c r="B80" s="71"/>
      <c r="C80" s="166" t="s">
        <v>170</v>
      </c>
      <c r="D80" s="75"/>
      <c r="E80" s="75"/>
      <c r="F80" s="66"/>
      <c r="G80" s="354">
        <v>20217977.420000002</v>
      </c>
      <c r="H80" s="97">
        <v>5477218.7400000002</v>
      </c>
      <c r="I80" s="349">
        <f>+G80-H80</f>
        <v>14740758.680000002</v>
      </c>
      <c r="J80" s="76"/>
    </row>
    <row r="81" spans="2:10" ht="15" thickBot="1" x14ac:dyDescent="0.25">
      <c r="B81" s="71"/>
      <c r="C81" s="168"/>
      <c r="D81" s="66"/>
      <c r="E81" s="75"/>
      <c r="F81" s="66"/>
      <c r="G81" s="98">
        <f>SUM(G67:G80)</f>
        <v>485179015.81</v>
      </c>
      <c r="H81" s="98">
        <f>SUM(H68:H80)</f>
        <v>123227758.85999997</v>
      </c>
      <c r="I81" s="169">
        <f>SUM(I67:I80)</f>
        <v>361951256.94999993</v>
      </c>
      <c r="J81" s="76"/>
    </row>
    <row r="82" spans="2:10" ht="15" thickTop="1" x14ac:dyDescent="0.2">
      <c r="B82" s="71"/>
      <c r="C82" s="170"/>
      <c r="D82" s="149"/>
      <c r="E82" s="171"/>
      <c r="F82" s="171"/>
      <c r="G82" s="97"/>
      <c r="H82" s="97"/>
      <c r="I82" s="167"/>
      <c r="J82" s="76"/>
    </row>
    <row r="83" spans="2:10" x14ac:dyDescent="0.2">
      <c r="B83" s="71"/>
      <c r="C83" s="66"/>
      <c r="D83" s="66"/>
      <c r="E83" s="75"/>
      <c r="F83" s="75"/>
      <c r="G83" s="60"/>
      <c r="H83" s="60"/>
      <c r="I83" s="60"/>
      <c r="J83" s="76"/>
    </row>
    <row r="84" spans="2:10" x14ac:dyDescent="0.2">
      <c r="B84" s="71"/>
      <c r="C84" s="66"/>
      <c r="D84" s="66"/>
      <c r="E84" s="75"/>
      <c r="F84" s="75"/>
      <c r="G84" s="60"/>
      <c r="H84" s="60"/>
      <c r="I84" s="60"/>
      <c r="J84" s="76"/>
    </row>
    <row r="85" spans="2:10" ht="15" thickBot="1" x14ac:dyDescent="0.25">
      <c r="B85" s="90"/>
      <c r="C85" s="115"/>
      <c r="D85" s="115"/>
      <c r="E85" s="91"/>
      <c r="F85" s="91"/>
      <c r="G85" s="175"/>
      <c r="H85" s="175"/>
      <c r="I85" s="175"/>
      <c r="J85" s="92"/>
    </row>
    <row r="86" spans="2:10" ht="18" customHeight="1" thickTop="1" x14ac:dyDescent="0.2">
      <c r="B86" s="71"/>
      <c r="C86" s="75"/>
      <c r="D86" s="145" t="s">
        <v>93</v>
      </c>
      <c r="E86" s="145"/>
      <c r="F86" s="145"/>
      <c r="G86" s="145"/>
      <c r="H86" s="93"/>
      <c r="I86" s="146"/>
      <c r="J86" s="76"/>
    </row>
    <row r="87" spans="2:10" x14ac:dyDescent="0.2">
      <c r="B87" s="71"/>
      <c r="C87" s="75"/>
      <c r="D87" s="145" t="s">
        <v>253</v>
      </c>
      <c r="E87" s="145"/>
      <c r="F87" s="145"/>
      <c r="G87" s="145"/>
      <c r="H87" s="93"/>
      <c r="I87" s="146"/>
      <c r="J87" s="76"/>
    </row>
    <row r="88" spans="2:10" x14ac:dyDescent="0.2">
      <c r="B88" s="99"/>
      <c r="C88" s="65"/>
      <c r="D88" s="184" t="s">
        <v>254</v>
      </c>
      <c r="E88" s="18"/>
      <c r="F88" s="40"/>
      <c r="G88" s="40"/>
      <c r="H88" s="93"/>
      <c r="I88" s="93"/>
      <c r="J88" s="100"/>
    </row>
    <row r="89" spans="2:10" x14ac:dyDescent="0.2">
      <c r="B89" s="99"/>
      <c r="C89" s="65"/>
      <c r="D89" s="145" t="s">
        <v>255</v>
      </c>
      <c r="E89" s="145"/>
      <c r="F89" s="145"/>
      <c r="G89" s="145"/>
      <c r="H89" s="93"/>
      <c r="I89" s="93"/>
      <c r="J89" s="100"/>
    </row>
    <row r="90" spans="2:10" x14ac:dyDescent="0.2">
      <c r="B90" s="99"/>
      <c r="C90" s="65"/>
      <c r="D90" s="145" t="s">
        <v>256</v>
      </c>
      <c r="E90" s="145"/>
      <c r="F90" s="145"/>
      <c r="G90" s="145"/>
      <c r="H90" s="93"/>
      <c r="I90" s="93"/>
      <c r="J90" s="100"/>
    </row>
    <row r="91" spans="2:10" x14ac:dyDescent="0.2">
      <c r="B91" s="99"/>
      <c r="C91" s="65"/>
      <c r="D91" s="145" t="s">
        <v>92</v>
      </c>
      <c r="E91" s="145"/>
      <c r="F91" s="145"/>
      <c r="G91" s="145"/>
      <c r="H91" s="93"/>
      <c r="I91" s="93"/>
      <c r="J91" s="100"/>
    </row>
    <row r="92" spans="2:10" x14ac:dyDescent="0.2">
      <c r="B92" s="99"/>
      <c r="C92" s="53"/>
      <c r="D92" s="66"/>
      <c r="E92" s="66"/>
      <c r="F92" s="53"/>
      <c r="G92" s="127"/>
      <c r="H92" s="66"/>
      <c r="I92" s="66"/>
      <c r="J92" s="100"/>
    </row>
    <row r="93" spans="2:10" x14ac:dyDescent="0.2">
      <c r="B93" s="99"/>
      <c r="C93" s="58" t="s">
        <v>218</v>
      </c>
      <c r="D93" s="58" t="s">
        <v>94</v>
      </c>
      <c r="E93" s="58"/>
      <c r="F93" s="53"/>
      <c r="G93" s="53"/>
      <c r="H93" s="66"/>
      <c r="I93" s="53"/>
      <c r="J93" s="100"/>
    </row>
    <row r="94" spans="2:10" ht="15" thickBot="1" x14ac:dyDescent="0.25">
      <c r="B94" s="99"/>
      <c r="C94" s="53"/>
      <c r="D94" s="53"/>
      <c r="E94" s="53"/>
      <c r="F94" s="53"/>
      <c r="G94" s="53"/>
      <c r="H94" s="53"/>
      <c r="I94" s="53"/>
      <c r="J94" s="100"/>
    </row>
    <row r="95" spans="2:10" ht="29.25" thickBot="1" x14ac:dyDescent="0.25">
      <c r="B95" s="99"/>
      <c r="C95" s="53"/>
      <c r="D95" s="101" t="s">
        <v>219</v>
      </c>
      <c r="E95" s="102" t="s">
        <v>129</v>
      </c>
      <c r="F95" s="102" t="s">
        <v>204</v>
      </c>
      <c r="G95" s="148" t="s">
        <v>205</v>
      </c>
      <c r="H95" s="148" t="s">
        <v>91</v>
      </c>
      <c r="I95" s="103" t="s">
        <v>235</v>
      </c>
      <c r="J95" s="100"/>
    </row>
    <row r="96" spans="2:10" ht="18" customHeight="1" x14ac:dyDescent="0.2">
      <c r="B96" s="99"/>
      <c r="C96" s="53"/>
      <c r="D96" s="147"/>
      <c r="E96" s="172"/>
      <c r="F96" s="172"/>
      <c r="G96" s="173"/>
      <c r="H96" s="173"/>
      <c r="I96" s="172"/>
      <c r="J96" s="100"/>
    </row>
    <row r="97" spans="2:10" ht="14.25" customHeight="1" x14ac:dyDescent="0.2">
      <c r="B97" s="99"/>
      <c r="C97" s="53"/>
      <c r="D97" s="53"/>
      <c r="E97" s="53"/>
      <c r="F97" s="53"/>
      <c r="G97" s="66"/>
      <c r="H97" s="66"/>
      <c r="I97" s="53"/>
      <c r="J97" s="100"/>
    </row>
    <row r="98" spans="2:10" ht="14.25" customHeight="1" x14ac:dyDescent="0.2">
      <c r="B98" s="99"/>
      <c r="C98" s="53"/>
      <c r="D98" s="53" t="s">
        <v>212</v>
      </c>
      <c r="E98" s="180">
        <v>97238880</v>
      </c>
      <c r="F98" s="104">
        <v>83697100</v>
      </c>
      <c r="G98" s="104">
        <v>-30801220</v>
      </c>
      <c r="H98" s="66">
        <v>14896456</v>
      </c>
      <c r="I98" s="60">
        <f>SUM(F98:H98)</f>
        <v>67792336</v>
      </c>
      <c r="J98" s="100"/>
    </row>
    <row r="99" spans="2:10" x14ac:dyDescent="0.2">
      <c r="B99" s="99"/>
      <c r="C99" s="53"/>
      <c r="D99" s="53" t="s">
        <v>232</v>
      </c>
      <c r="E99" s="180">
        <v>70888238</v>
      </c>
      <c r="F99" s="104">
        <v>15435455</v>
      </c>
      <c r="G99" s="60">
        <v>28381266</v>
      </c>
      <c r="H99" s="149">
        <v>2179622</v>
      </c>
      <c r="I99" s="97">
        <f>SUM(F99:H99)</f>
        <v>45996343</v>
      </c>
      <c r="J99" s="100"/>
    </row>
    <row r="100" spans="2:10" ht="15" thickBot="1" x14ac:dyDescent="0.25">
      <c r="B100" s="99"/>
      <c r="C100" s="53"/>
      <c r="D100" s="57" t="s">
        <v>233</v>
      </c>
      <c r="E100" s="181">
        <f>SUM(E98:E99)</f>
        <v>168127118</v>
      </c>
      <c r="F100" s="106">
        <f>SUM(F98:F99)</f>
        <v>99132555</v>
      </c>
      <c r="G100" s="106">
        <f>SUM(G96:G99)</f>
        <v>-2419954</v>
      </c>
      <c r="H100" s="116">
        <f>SUM(H98:H99)</f>
        <v>17076078</v>
      </c>
      <c r="I100" s="174">
        <f>SUM(I98:I99)</f>
        <v>113788679</v>
      </c>
      <c r="J100" s="105"/>
    </row>
    <row r="101" spans="2:10" ht="15.75" thickTop="1" thickBot="1" x14ac:dyDescent="0.25">
      <c r="B101" s="99"/>
      <c r="C101" s="53"/>
      <c r="D101" s="53"/>
      <c r="E101" s="53"/>
      <c r="F101" s="53"/>
      <c r="G101" s="53"/>
      <c r="H101" s="53"/>
      <c r="I101" s="65"/>
      <c r="J101" s="100"/>
    </row>
    <row r="102" spans="2:10" ht="15" thickBot="1" x14ac:dyDescent="0.25">
      <c r="B102" s="99"/>
      <c r="C102" s="53"/>
      <c r="D102" s="101" t="s">
        <v>219</v>
      </c>
      <c r="E102" s="103" t="s">
        <v>63</v>
      </c>
      <c r="F102" s="147"/>
      <c r="G102" s="183"/>
      <c r="H102" s="183"/>
      <c r="I102" s="147"/>
      <c r="J102" s="100"/>
    </row>
    <row r="103" spans="2:10" ht="18" customHeight="1" x14ac:dyDescent="0.2">
      <c r="B103" s="99"/>
      <c r="C103" s="53"/>
      <c r="D103" s="147"/>
      <c r="E103" s="172"/>
      <c r="F103" s="147"/>
      <c r="G103" s="66"/>
      <c r="H103" s="66"/>
      <c r="I103" s="147"/>
      <c r="J103" s="100"/>
    </row>
    <row r="104" spans="2:10" ht="14.25" customHeight="1" x14ac:dyDescent="0.2">
      <c r="B104" s="99"/>
      <c r="C104" s="53"/>
      <c r="D104" s="53"/>
      <c r="E104" s="53"/>
      <c r="F104" s="53"/>
      <c r="G104" s="66"/>
      <c r="H104" s="66"/>
      <c r="I104" s="53"/>
      <c r="J104" s="100"/>
    </row>
    <row r="105" spans="2:10" ht="14.25" customHeight="1" x14ac:dyDescent="0.2">
      <c r="B105" s="99"/>
      <c r="C105" s="53"/>
      <c r="D105" s="53" t="s">
        <v>212</v>
      </c>
      <c r="E105" s="180">
        <f>97238880</f>
        <v>97238880</v>
      </c>
      <c r="F105" s="104"/>
      <c r="G105" s="104"/>
      <c r="H105" s="66"/>
      <c r="I105" s="60"/>
      <c r="J105" s="100"/>
    </row>
    <row r="106" spans="2:10" x14ac:dyDescent="0.2">
      <c r="B106" s="99"/>
      <c r="C106" s="53"/>
      <c r="D106" s="53" t="s">
        <v>232</v>
      </c>
      <c r="E106" s="180">
        <f>70888238</f>
        <v>70888238</v>
      </c>
      <c r="F106" s="104"/>
      <c r="G106" s="60"/>
      <c r="H106" s="66"/>
      <c r="I106" s="60"/>
      <c r="J106" s="100"/>
    </row>
    <row r="107" spans="2:10" ht="15" thickBot="1" x14ac:dyDescent="0.25">
      <c r="B107" s="99"/>
      <c r="C107" s="53"/>
      <c r="D107" s="57" t="s">
        <v>233</v>
      </c>
      <c r="E107" s="181">
        <f>SUM(E105:E106)</f>
        <v>168127118</v>
      </c>
      <c r="F107" s="182"/>
      <c r="G107" s="182"/>
      <c r="H107" s="85"/>
      <c r="I107" s="62"/>
      <c r="J107" s="105"/>
    </row>
    <row r="108" spans="2:10" ht="15" thickTop="1" x14ac:dyDescent="0.2">
      <c r="B108" s="99"/>
      <c r="C108" s="53"/>
      <c r="D108" s="57"/>
      <c r="E108" s="346"/>
      <c r="F108" s="182"/>
      <c r="G108" s="182"/>
      <c r="H108" s="85"/>
      <c r="I108" s="62"/>
      <c r="J108" s="105"/>
    </row>
    <row r="109" spans="2:10" x14ac:dyDescent="0.2">
      <c r="B109" s="99"/>
      <c r="C109" s="53"/>
      <c r="D109" s="57"/>
      <c r="E109" s="346"/>
      <c r="F109" s="182"/>
      <c r="G109" s="182"/>
      <c r="H109" s="85"/>
      <c r="I109" s="62"/>
      <c r="J109" s="105"/>
    </row>
    <row r="110" spans="2:10" x14ac:dyDescent="0.2">
      <c r="B110" s="99"/>
      <c r="C110" s="58" t="s">
        <v>266</v>
      </c>
      <c r="D110" s="347" t="s">
        <v>267</v>
      </c>
      <c r="E110" s="347"/>
      <c r="F110" s="182"/>
      <c r="G110" s="182"/>
      <c r="H110" s="85"/>
      <c r="I110" s="62"/>
      <c r="J110" s="105"/>
    </row>
    <row r="111" spans="2:10" ht="6.75" customHeight="1" x14ac:dyDescent="0.2">
      <c r="B111" s="99"/>
      <c r="C111" s="53"/>
      <c r="D111" s="57"/>
      <c r="E111" s="346"/>
      <c r="F111" s="182"/>
      <c r="G111" s="182"/>
      <c r="H111" s="85"/>
      <c r="I111" s="62"/>
      <c r="J111" s="105"/>
    </row>
    <row r="112" spans="2:10" x14ac:dyDescent="0.2">
      <c r="B112" s="99"/>
      <c r="C112" s="53"/>
      <c r="D112" s="145" t="s">
        <v>271</v>
      </c>
      <c r="E112" s="348"/>
      <c r="F112" s="122"/>
      <c r="G112" s="122"/>
      <c r="H112" s="66"/>
      <c r="I112" s="62"/>
      <c r="J112" s="105"/>
    </row>
    <row r="113" spans="1:10" x14ac:dyDescent="0.2">
      <c r="B113" s="99"/>
      <c r="C113" s="53"/>
      <c r="D113" s="145" t="s">
        <v>270</v>
      </c>
      <c r="E113" s="53"/>
      <c r="F113" s="53"/>
      <c r="G113" s="127"/>
      <c r="H113" s="122"/>
      <c r="I113" s="65"/>
      <c r="J113" s="100"/>
    </row>
    <row r="114" spans="1:10" x14ac:dyDescent="0.2">
      <c r="B114" s="99"/>
      <c r="C114" s="58"/>
      <c r="D114" s="145" t="s">
        <v>268</v>
      </c>
      <c r="E114" s="53"/>
      <c r="F114" s="53"/>
      <c r="G114" s="122"/>
      <c r="H114" s="122"/>
      <c r="I114" s="65"/>
      <c r="J114" s="100"/>
    </row>
    <row r="115" spans="1:10" x14ac:dyDescent="0.2">
      <c r="B115" s="99"/>
      <c r="C115" s="58"/>
      <c r="D115" s="53"/>
      <c r="E115" s="53"/>
      <c r="F115" s="53"/>
      <c r="G115" s="122"/>
      <c r="H115" s="122"/>
      <c r="I115" s="65"/>
      <c r="J115" s="100"/>
    </row>
    <row r="116" spans="1:10" x14ac:dyDescent="0.2">
      <c r="B116" s="99"/>
      <c r="C116" s="53"/>
      <c r="D116" s="73" t="s">
        <v>4</v>
      </c>
      <c r="E116" s="73"/>
      <c r="F116" s="74"/>
      <c r="G116" s="66"/>
      <c r="H116" s="122"/>
      <c r="I116" s="60"/>
      <c r="J116" s="100"/>
    </row>
    <row r="117" spans="1:10" x14ac:dyDescent="0.2">
      <c r="B117" s="99"/>
      <c r="C117" s="53"/>
      <c r="D117" s="66"/>
      <c r="E117" s="66"/>
      <c r="F117" s="66"/>
      <c r="G117" s="66"/>
      <c r="H117" s="66"/>
      <c r="I117" s="138"/>
      <c r="J117" s="100"/>
    </row>
    <row r="118" spans="1:10" x14ac:dyDescent="0.2">
      <c r="B118" s="99"/>
      <c r="C118" s="72" t="s">
        <v>125</v>
      </c>
      <c r="D118" s="85" t="s">
        <v>277</v>
      </c>
      <c r="E118" s="85"/>
      <c r="F118" s="66"/>
      <c r="G118" s="66"/>
      <c r="H118" s="66"/>
      <c r="I118" s="54"/>
      <c r="J118" s="107"/>
    </row>
    <row r="119" spans="1:10" x14ac:dyDescent="0.2">
      <c r="B119" s="99"/>
      <c r="C119" s="66"/>
      <c r="D119" s="85"/>
      <c r="E119" s="85"/>
      <c r="F119" s="66"/>
      <c r="G119" s="66"/>
      <c r="H119" s="66"/>
      <c r="I119" s="54"/>
      <c r="J119" s="107"/>
    </row>
    <row r="120" spans="1:10" x14ac:dyDescent="0.2">
      <c r="B120" s="99"/>
      <c r="C120" s="66"/>
      <c r="D120" s="85"/>
      <c r="E120" s="85"/>
      <c r="F120" s="66" t="s">
        <v>101</v>
      </c>
      <c r="G120" s="66"/>
      <c r="H120" s="59">
        <v>482239.33</v>
      </c>
      <c r="I120" s="54"/>
      <c r="J120" s="107"/>
    </row>
    <row r="121" spans="1:10" x14ac:dyDescent="0.2">
      <c r="B121" s="99"/>
      <c r="C121" s="66"/>
      <c r="D121" s="85"/>
      <c r="E121" s="65"/>
      <c r="F121" s="66" t="s">
        <v>102</v>
      </c>
      <c r="G121" s="108"/>
      <c r="H121" s="64">
        <v>27115610.890000001</v>
      </c>
      <c r="I121" s="54"/>
      <c r="J121" s="107"/>
    </row>
    <row r="122" spans="1:10" ht="14.25" customHeight="1" thickBot="1" x14ac:dyDescent="0.25">
      <c r="B122" s="99"/>
      <c r="C122" s="66"/>
      <c r="D122" s="66"/>
      <c r="E122" s="66"/>
      <c r="F122" s="66"/>
      <c r="G122" s="89" t="s">
        <v>154</v>
      </c>
      <c r="H122" s="109">
        <f>SUM(H120:H121)</f>
        <v>27597850.219999999</v>
      </c>
      <c r="I122" s="54"/>
      <c r="J122" s="107"/>
    </row>
    <row r="123" spans="1:10" ht="15.75" customHeight="1" thickTop="1" x14ac:dyDescent="0.2">
      <c r="B123" s="99"/>
      <c r="C123" s="66"/>
      <c r="D123" s="66"/>
      <c r="E123" s="66"/>
      <c r="F123" s="66"/>
      <c r="G123" s="89"/>
      <c r="H123" s="110"/>
      <c r="I123" s="54"/>
      <c r="J123" s="107"/>
    </row>
    <row r="124" spans="1:10" ht="15.75" customHeight="1" x14ac:dyDescent="0.2">
      <c r="B124" s="99"/>
      <c r="C124" s="66"/>
      <c r="D124" s="73" t="s">
        <v>171</v>
      </c>
      <c r="E124" s="73"/>
      <c r="F124" s="66"/>
      <c r="G124" s="89"/>
      <c r="H124" s="110"/>
      <c r="I124" s="54"/>
      <c r="J124" s="107"/>
    </row>
    <row r="125" spans="1:10" x14ac:dyDescent="0.2">
      <c r="A125" s="38"/>
      <c r="B125" s="99"/>
      <c r="C125" s="66"/>
      <c r="D125" s="66"/>
      <c r="E125" s="66"/>
      <c r="F125" s="66"/>
      <c r="G125" s="89"/>
      <c r="H125" s="110"/>
      <c r="I125" s="54"/>
      <c r="J125" s="107"/>
    </row>
    <row r="126" spans="1:10" x14ac:dyDescent="0.2">
      <c r="B126" s="99"/>
      <c r="C126" s="72" t="s">
        <v>153</v>
      </c>
      <c r="D126" s="111" t="s">
        <v>278</v>
      </c>
      <c r="E126" s="111"/>
      <c r="F126" s="85"/>
      <c r="G126" s="89"/>
      <c r="H126" s="110"/>
      <c r="I126" s="54"/>
      <c r="J126" s="107"/>
    </row>
    <row r="127" spans="1:10" x14ac:dyDescent="0.2">
      <c r="B127" s="99"/>
      <c r="C127" s="66"/>
      <c r="D127" s="85"/>
      <c r="E127" s="85"/>
      <c r="F127" s="85"/>
      <c r="G127" s="89"/>
      <c r="H127" s="110"/>
      <c r="I127" s="54"/>
      <c r="J127" s="107"/>
    </row>
    <row r="128" spans="1:10" ht="15" customHeight="1" x14ac:dyDescent="0.2">
      <c r="B128" s="99"/>
      <c r="C128" s="66"/>
      <c r="D128" s="85"/>
      <c r="E128" s="85"/>
      <c r="F128" s="85"/>
      <c r="G128" s="89"/>
      <c r="H128" s="110"/>
      <c r="I128" s="54"/>
      <c r="J128" s="107"/>
    </row>
    <row r="129" spans="2:10" ht="14.25" customHeight="1" x14ac:dyDescent="0.2">
      <c r="B129" s="99"/>
      <c r="C129" s="66"/>
      <c r="E129" s="66"/>
      <c r="F129" s="66" t="s">
        <v>176</v>
      </c>
      <c r="G129" s="89"/>
      <c r="H129" s="104">
        <v>1235997855.8199999</v>
      </c>
      <c r="I129" s="54"/>
      <c r="J129" s="107"/>
    </row>
    <row r="130" spans="2:10" hidden="1" x14ac:dyDescent="0.2">
      <c r="B130" s="99"/>
      <c r="C130" s="66"/>
      <c r="D130" s="66" t="s">
        <v>199</v>
      </c>
      <c r="E130" s="66"/>
      <c r="F130" s="66"/>
      <c r="G130" s="89"/>
      <c r="H130" s="104"/>
      <c r="I130" s="54"/>
      <c r="J130" s="107"/>
    </row>
    <row r="131" spans="2:10" ht="14.25" hidden="1" customHeight="1" x14ac:dyDescent="0.2">
      <c r="B131" s="99"/>
      <c r="C131" s="66"/>
      <c r="D131" s="66" t="s">
        <v>172</v>
      </c>
      <c r="E131" s="66"/>
      <c r="F131" s="66"/>
      <c r="G131" s="112"/>
      <c r="H131" s="104"/>
      <c r="I131" s="54"/>
      <c r="J131" s="107"/>
    </row>
    <row r="132" spans="2:10" ht="14.25" hidden="1" customHeight="1" x14ac:dyDescent="0.2">
      <c r="B132" s="99"/>
      <c r="C132" s="66"/>
      <c r="D132" s="66" t="s">
        <v>192</v>
      </c>
      <c r="E132" s="66"/>
      <c r="F132" s="66"/>
      <c r="G132" s="112"/>
      <c r="H132" s="113"/>
      <c r="I132" s="54"/>
      <c r="J132" s="107"/>
    </row>
    <row r="133" spans="2:10" ht="15" thickBot="1" x14ac:dyDescent="0.25">
      <c r="B133" s="99"/>
      <c r="C133" s="66"/>
      <c r="D133" s="85"/>
      <c r="E133" s="66"/>
      <c r="F133" s="85" t="s">
        <v>173</v>
      </c>
      <c r="G133" s="89"/>
      <c r="H133" s="114">
        <f>SUM(H129:H132)</f>
        <v>1235997855.8199999</v>
      </c>
      <c r="I133" s="54"/>
      <c r="J133" s="107"/>
    </row>
    <row r="134" spans="2:10" ht="15.75" thickTop="1" thickBot="1" x14ac:dyDescent="0.25">
      <c r="B134" s="155"/>
      <c r="C134" s="115"/>
      <c r="D134" s="116"/>
      <c r="E134" s="116"/>
      <c r="F134" s="116"/>
      <c r="G134" s="117"/>
      <c r="H134" s="109"/>
      <c r="I134" s="118"/>
      <c r="J134" s="119"/>
    </row>
    <row r="135" spans="2:10" ht="21" customHeight="1" thickTop="1" x14ac:dyDescent="0.2">
      <c r="B135" s="99"/>
      <c r="C135" s="72" t="s">
        <v>157</v>
      </c>
      <c r="D135" s="73" t="s">
        <v>164</v>
      </c>
      <c r="E135" s="73"/>
      <c r="F135" s="66"/>
      <c r="G135" s="89"/>
      <c r="H135" s="110"/>
      <c r="I135" s="54"/>
      <c r="J135" s="107"/>
    </row>
    <row r="136" spans="2:10" x14ac:dyDescent="0.2">
      <c r="B136" s="99"/>
      <c r="C136" s="66"/>
      <c r="D136" s="73"/>
      <c r="E136" s="73"/>
      <c r="F136" s="66"/>
      <c r="G136" s="89"/>
      <c r="H136" s="110"/>
      <c r="I136" s="54"/>
      <c r="J136" s="107"/>
    </row>
    <row r="137" spans="2:10" ht="20.25" customHeight="1" x14ac:dyDescent="0.2">
      <c r="B137" s="99"/>
      <c r="D137" s="111" t="s">
        <v>279</v>
      </c>
      <c r="E137" s="111"/>
      <c r="F137" s="85"/>
      <c r="G137" s="89"/>
      <c r="H137" s="110"/>
      <c r="I137" s="54"/>
      <c r="J137" s="107"/>
    </row>
    <row r="138" spans="2:10" x14ac:dyDescent="0.2">
      <c r="B138" s="99"/>
      <c r="C138" s="72"/>
      <c r="D138" s="85"/>
      <c r="E138" s="85"/>
      <c r="F138" s="85"/>
      <c r="G138" s="89"/>
      <c r="H138" s="110"/>
      <c r="I138" s="54"/>
      <c r="J138" s="107"/>
    </row>
    <row r="139" spans="2:10" x14ac:dyDescent="0.2">
      <c r="B139" s="99"/>
      <c r="C139" s="66"/>
      <c r="D139" s="85"/>
      <c r="E139" s="85"/>
      <c r="G139" s="89"/>
      <c r="H139" s="110"/>
      <c r="I139" s="62"/>
      <c r="J139" s="107"/>
    </row>
    <row r="140" spans="2:10" x14ac:dyDescent="0.2">
      <c r="B140" s="99"/>
      <c r="C140" s="66"/>
      <c r="D140" s="93" t="s">
        <v>168</v>
      </c>
      <c r="E140" s="93"/>
      <c r="F140" s="93"/>
      <c r="G140" s="111"/>
      <c r="H140" s="104">
        <v>3284818.47</v>
      </c>
      <c r="I140" s="62"/>
      <c r="J140" s="107"/>
    </row>
    <row r="141" spans="2:10" x14ac:dyDescent="0.2">
      <c r="B141" s="99"/>
      <c r="C141" s="66"/>
      <c r="D141" s="93" t="s">
        <v>151</v>
      </c>
      <c r="E141" s="93"/>
      <c r="F141" s="93"/>
      <c r="G141" s="111"/>
      <c r="H141" s="104">
        <v>200172.15</v>
      </c>
      <c r="I141" s="62"/>
      <c r="J141" s="107"/>
    </row>
    <row r="142" spans="2:10" x14ac:dyDescent="0.2">
      <c r="B142" s="99"/>
      <c r="C142" s="66"/>
      <c r="D142" s="93" t="s">
        <v>149</v>
      </c>
      <c r="E142" s="93"/>
      <c r="F142" s="93"/>
      <c r="G142" s="111"/>
      <c r="H142" s="104">
        <v>4247716.63</v>
      </c>
      <c r="I142" s="65"/>
      <c r="J142" s="107"/>
    </row>
    <row r="143" spans="2:10" hidden="1" x14ac:dyDescent="0.2">
      <c r="B143" s="99"/>
      <c r="C143" s="66"/>
      <c r="D143" s="93" t="s">
        <v>126</v>
      </c>
      <c r="E143" s="93"/>
      <c r="F143" s="93"/>
      <c r="G143" s="111"/>
      <c r="H143" s="60">
        <v>0</v>
      </c>
      <c r="I143" s="65"/>
      <c r="J143" s="107"/>
    </row>
    <row r="144" spans="2:10" hidden="1" x14ac:dyDescent="0.2">
      <c r="B144" s="99"/>
      <c r="C144" s="66"/>
      <c r="D144" s="93" t="s">
        <v>260</v>
      </c>
      <c r="E144" s="93"/>
      <c r="F144" s="93"/>
      <c r="G144" s="111"/>
      <c r="H144" s="60">
        <v>0</v>
      </c>
      <c r="I144" s="65"/>
      <c r="J144" s="107"/>
    </row>
    <row r="145" spans="2:10" hidden="1" x14ac:dyDescent="0.2">
      <c r="B145" s="99"/>
      <c r="C145" s="66"/>
      <c r="D145" s="120" t="s">
        <v>193</v>
      </c>
      <c r="E145" s="120"/>
      <c r="F145" s="93"/>
      <c r="G145" s="111"/>
      <c r="H145" s="104">
        <v>0</v>
      </c>
      <c r="I145" s="65"/>
      <c r="J145" s="107"/>
    </row>
    <row r="146" spans="2:10" hidden="1" x14ac:dyDescent="0.2">
      <c r="B146" s="99"/>
      <c r="C146" s="66"/>
      <c r="D146" s="93" t="s">
        <v>40</v>
      </c>
      <c r="E146" s="93"/>
      <c r="F146" s="93"/>
      <c r="G146" s="111"/>
      <c r="H146" s="104">
        <v>0</v>
      </c>
      <c r="I146" s="65"/>
      <c r="J146" s="107"/>
    </row>
    <row r="147" spans="2:10" x14ac:dyDescent="0.2">
      <c r="B147" s="99"/>
      <c r="C147" s="66"/>
      <c r="D147" s="120" t="s">
        <v>162</v>
      </c>
      <c r="E147" s="120"/>
      <c r="F147" s="93"/>
      <c r="G147" s="111"/>
      <c r="H147" s="104">
        <v>2797400</v>
      </c>
      <c r="I147" s="65"/>
      <c r="J147" s="107"/>
    </row>
    <row r="148" spans="2:10" ht="15" thickBot="1" x14ac:dyDescent="0.25">
      <c r="B148" s="99"/>
      <c r="C148" s="66"/>
      <c r="D148" s="121"/>
      <c r="E148" s="121"/>
      <c r="F148" s="93"/>
      <c r="G148" s="89" t="s">
        <v>165</v>
      </c>
      <c r="H148" s="114">
        <f>SUM(H140:H147)</f>
        <v>10530107.25</v>
      </c>
      <c r="I148" s="65"/>
      <c r="J148" s="107"/>
    </row>
    <row r="149" spans="2:10" ht="15" thickTop="1" x14ac:dyDescent="0.2">
      <c r="B149" s="99"/>
      <c r="C149" s="66"/>
      <c r="D149" s="121"/>
      <c r="E149" s="121"/>
      <c r="F149" s="93"/>
      <c r="G149" s="66"/>
      <c r="H149" s="66"/>
      <c r="I149" s="65"/>
      <c r="J149" s="107"/>
    </row>
    <row r="150" spans="2:10" hidden="1" x14ac:dyDescent="0.2">
      <c r="B150" s="99"/>
      <c r="C150" s="72" t="s">
        <v>166</v>
      </c>
      <c r="D150" s="73" t="s">
        <v>11</v>
      </c>
      <c r="E150" s="73"/>
      <c r="F150" s="74"/>
      <c r="G150" s="53"/>
      <c r="H150" s="122"/>
      <c r="I150" s="65"/>
      <c r="J150" s="107"/>
    </row>
    <row r="151" spans="2:10" hidden="1" x14ac:dyDescent="0.2">
      <c r="B151" s="99"/>
      <c r="C151" s="66"/>
      <c r="D151" s="53"/>
      <c r="E151" s="53"/>
      <c r="F151" s="53"/>
      <c r="G151" s="53"/>
      <c r="H151" s="122"/>
      <c r="I151" s="54"/>
      <c r="J151" s="107"/>
    </row>
    <row r="152" spans="2:10" ht="15" hidden="1" thickBot="1" x14ac:dyDescent="0.25">
      <c r="B152" s="99"/>
      <c r="C152" s="53"/>
      <c r="D152" s="53"/>
      <c r="E152" s="53"/>
      <c r="F152" s="53"/>
      <c r="G152" s="53"/>
      <c r="H152" s="122"/>
      <c r="I152" s="123" t="e">
        <f>+#REF!</f>
        <v>#REF!</v>
      </c>
      <c r="J152" s="100"/>
    </row>
    <row r="153" spans="2:10" hidden="1" x14ac:dyDescent="0.2">
      <c r="B153" s="99"/>
      <c r="C153" s="53" t="s">
        <v>230</v>
      </c>
      <c r="D153" s="53"/>
      <c r="E153" s="53"/>
      <c r="F153" s="53"/>
      <c r="G153" s="53"/>
      <c r="H153" s="66"/>
      <c r="I153" s="53"/>
      <c r="J153" s="107"/>
    </row>
    <row r="154" spans="2:10" hidden="1" x14ac:dyDescent="0.2">
      <c r="B154" s="99"/>
      <c r="C154" s="53"/>
      <c r="D154" s="53"/>
      <c r="E154" s="53"/>
      <c r="F154" s="53"/>
      <c r="G154" s="53"/>
      <c r="H154" s="66"/>
      <c r="I154" s="53"/>
      <c r="J154" s="107"/>
    </row>
    <row r="155" spans="2:10" hidden="1" x14ac:dyDescent="0.2">
      <c r="B155" s="99"/>
      <c r="C155" s="53" t="s">
        <v>108</v>
      </c>
      <c r="D155" s="53"/>
      <c r="E155" s="53"/>
      <c r="F155" s="53"/>
      <c r="G155" s="53"/>
      <c r="H155" s="66"/>
      <c r="I155" s="54"/>
      <c r="J155" s="107"/>
    </row>
    <row r="156" spans="2:10" hidden="1" x14ac:dyDescent="0.2">
      <c r="B156" s="99"/>
      <c r="C156" s="53" t="s">
        <v>236</v>
      </c>
      <c r="D156" s="53"/>
      <c r="E156" s="53"/>
      <c r="F156" s="53"/>
      <c r="G156" s="53"/>
      <c r="H156" s="66"/>
      <c r="I156" s="54"/>
      <c r="J156" s="107"/>
    </row>
    <row r="157" spans="2:10" hidden="1" x14ac:dyDescent="0.2">
      <c r="B157" s="99"/>
      <c r="C157" s="53" t="s">
        <v>196</v>
      </c>
      <c r="D157" s="53"/>
      <c r="E157" s="53"/>
      <c r="F157" s="53"/>
      <c r="G157" s="53"/>
      <c r="H157" s="66"/>
      <c r="I157" s="54"/>
      <c r="J157" s="107"/>
    </row>
    <row r="158" spans="2:10" hidden="1" x14ac:dyDescent="0.2">
      <c r="B158" s="99"/>
      <c r="C158" s="53" t="s">
        <v>2</v>
      </c>
      <c r="D158" s="53"/>
      <c r="E158" s="53"/>
      <c r="F158" s="53"/>
      <c r="G158" s="53"/>
      <c r="H158" s="66"/>
      <c r="I158" s="54" t="s">
        <v>109</v>
      </c>
      <c r="J158" s="107"/>
    </row>
    <row r="159" spans="2:10" hidden="1" x14ac:dyDescent="0.2">
      <c r="B159" s="99"/>
      <c r="C159" s="53" t="s">
        <v>3</v>
      </c>
      <c r="D159" s="53"/>
      <c r="E159" s="53"/>
      <c r="F159" s="53"/>
      <c r="G159" s="53"/>
      <c r="H159" s="66"/>
      <c r="I159" s="54"/>
      <c r="J159" s="107"/>
    </row>
    <row r="160" spans="2:10" hidden="1" x14ac:dyDescent="0.2">
      <c r="B160" s="99"/>
      <c r="C160" s="58" t="s">
        <v>143</v>
      </c>
      <c r="D160" s="53"/>
      <c r="E160" s="53"/>
      <c r="F160" s="53"/>
      <c r="G160" s="53"/>
      <c r="H160" s="66"/>
      <c r="I160" s="55">
        <v>0</v>
      </c>
      <c r="J160" s="107"/>
    </row>
    <row r="161" spans="2:10" hidden="1" x14ac:dyDescent="0.2">
      <c r="B161" s="99"/>
      <c r="C161" s="53" t="s">
        <v>144</v>
      </c>
      <c r="D161" s="53"/>
      <c r="E161" s="53"/>
      <c r="F161" s="53"/>
      <c r="G161" s="53"/>
      <c r="H161" s="66"/>
      <c r="I161" s="60"/>
      <c r="J161" s="107"/>
    </row>
    <row r="162" spans="2:10" x14ac:dyDescent="0.2">
      <c r="B162" s="99"/>
      <c r="C162" s="53"/>
      <c r="D162" s="53"/>
      <c r="E162" s="53"/>
      <c r="F162" s="53"/>
      <c r="G162" s="53"/>
      <c r="H162" s="66"/>
      <c r="I162" s="60"/>
      <c r="J162" s="107"/>
    </row>
    <row r="163" spans="2:10" x14ac:dyDescent="0.2">
      <c r="B163" s="99"/>
      <c r="C163" s="176"/>
      <c r="D163" s="58"/>
      <c r="E163" s="58"/>
      <c r="F163" s="53"/>
      <c r="G163" s="53"/>
      <c r="I163" s="110"/>
      <c r="J163" s="107"/>
    </row>
    <row r="164" spans="2:10" ht="21.75" customHeight="1" thickBot="1" x14ac:dyDescent="0.25">
      <c r="B164" s="155"/>
      <c r="C164" s="157"/>
      <c r="D164" s="157"/>
      <c r="E164" s="157"/>
      <c r="F164" s="156"/>
      <c r="G164" s="156"/>
      <c r="H164" s="115"/>
      <c r="I164" s="109"/>
      <c r="J164" s="119"/>
    </row>
    <row r="165" spans="2:10" ht="15" thickTop="1" x14ac:dyDescent="0.2">
      <c r="C165" s="53"/>
    </row>
    <row r="166" spans="2:10" x14ac:dyDescent="0.2">
      <c r="H166" s="22"/>
    </row>
    <row r="167" spans="2:10" x14ac:dyDescent="0.2">
      <c r="H167" s="22"/>
    </row>
    <row r="168" spans="2:10" x14ac:dyDescent="0.2">
      <c r="D168" s="36"/>
      <c r="E168" s="39"/>
      <c r="F168" s="8"/>
      <c r="G168" s="37"/>
      <c r="H168" s="26"/>
    </row>
    <row r="169" spans="2:10" x14ac:dyDescent="0.2">
      <c r="D169" s="36"/>
      <c r="E169" s="39"/>
      <c r="F169" s="8"/>
      <c r="G169" s="37"/>
      <c r="H169" s="26"/>
    </row>
    <row r="170" spans="2:10" x14ac:dyDescent="0.2">
      <c r="H170" s="41"/>
    </row>
    <row r="171" spans="2:10" x14ac:dyDescent="0.2">
      <c r="H171" s="41"/>
    </row>
    <row r="172" spans="2:10" x14ac:dyDescent="0.2">
      <c r="H172" s="41"/>
    </row>
    <row r="173" spans="2:10" x14ac:dyDescent="0.2">
      <c r="H173" s="41"/>
    </row>
    <row r="174" spans="2:10" x14ac:dyDescent="0.2">
      <c r="H174" s="41"/>
    </row>
    <row r="175" spans="2:10" x14ac:dyDescent="0.2">
      <c r="H175" s="41"/>
    </row>
    <row r="176" spans="2:10" x14ac:dyDescent="0.2">
      <c r="H176" s="41"/>
    </row>
    <row r="177" spans="8:8" x14ac:dyDescent="0.2">
      <c r="H177" s="41"/>
    </row>
    <row r="178" spans="8:8" x14ac:dyDescent="0.2">
      <c r="H178" s="41"/>
    </row>
    <row r="179" spans="8:8" x14ac:dyDescent="0.2">
      <c r="H179" s="41"/>
    </row>
    <row r="180" spans="8:8" x14ac:dyDescent="0.2">
      <c r="H180" s="41"/>
    </row>
    <row r="181" spans="8:8" x14ac:dyDescent="0.2">
      <c r="H181" s="41"/>
    </row>
    <row r="182" spans="8:8" x14ac:dyDescent="0.2">
      <c r="H182" s="42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3"/>
  <sheetViews>
    <sheetView zoomScale="148" zoomScaleNormal="148" workbookViewId="0">
      <selection activeCell="F64" sqref="F64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16384" width="11.42578125" style="16"/>
  </cols>
  <sheetData>
    <row r="4" spans="2:7" ht="15" thickBot="1" x14ac:dyDescent="0.25"/>
    <row r="5" spans="2:7" ht="15" thickTop="1" x14ac:dyDescent="0.2">
      <c r="B5" s="265"/>
      <c r="C5" s="266"/>
      <c r="D5" s="266"/>
      <c r="E5" s="266"/>
      <c r="F5" s="266"/>
      <c r="G5" s="267"/>
    </row>
    <row r="6" spans="2:7" x14ac:dyDescent="0.2">
      <c r="B6" s="268"/>
      <c r="C6" s="20"/>
      <c r="D6" s="20"/>
      <c r="E6" s="20"/>
      <c r="F6" s="20"/>
      <c r="G6" s="269"/>
    </row>
    <row r="7" spans="2:7" x14ac:dyDescent="0.2">
      <c r="B7" s="268"/>
      <c r="C7" s="20"/>
      <c r="D7" s="20"/>
      <c r="E7" s="20"/>
      <c r="F7" s="20"/>
      <c r="G7" s="269"/>
    </row>
    <row r="8" spans="2:7" x14ac:dyDescent="0.2">
      <c r="B8" s="268"/>
      <c r="C8" s="4"/>
      <c r="D8" s="4"/>
      <c r="E8" s="4"/>
      <c r="F8" s="4"/>
      <c r="G8" s="269"/>
    </row>
    <row r="9" spans="2:7" ht="18" customHeight="1" x14ac:dyDescent="0.2">
      <c r="B9" s="357" t="s">
        <v>1</v>
      </c>
      <c r="C9" s="358"/>
      <c r="D9" s="358"/>
      <c r="E9" s="358"/>
      <c r="F9" s="358"/>
      <c r="G9" s="359"/>
    </row>
    <row r="10" spans="2:7" ht="18" customHeight="1" x14ac:dyDescent="0.2">
      <c r="B10" s="357" t="s">
        <v>281</v>
      </c>
      <c r="C10" s="358"/>
      <c r="D10" s="358"/>
      <c r="E10" s="358"/>
      <c r="F10" s="358"/>
      <c r="G10" s="359"/>
    </row>
    <row r="11" spans="2:7" ht="18" customHeight="1" x14ac:dyDescent="0.2">
      <c r="B11" s="357" t="s">
        <v>214</v>
      </c>
      <c r="C11" s="358"/>
      <c r="D11" s="358"/>
      <c r="E11" s="358"/>
      <c r="F11" s="358"/>
      <c r="G11" s="359"/>
    </row>
    <row r="12" spans="2:7" ht="15" thickBot="1" x14ac:dyDescent="0.25">
      <c r="B12" s="279"/>
      <c r="C12" s="21"/>
      <c r="D12" s="21"/>
      <c r="E12" s="21"/>
      <c r="F12" s="21"/>
      <c r="G12" s="280"/>
    </row>
    <row r="13" spans="2:7" x14ac:dyDescent="0.2">
      <c r="B13" s="281"/>
      <c r="C13" s="53"/>
      <c r="D13" s="53"/>
      <c r="E13" s="53"/>
      <c r="F13" s="53"/>
      <c r="G13" s="100"/>
    </row>
    <row r="14" spans="2:7" x14ac:dyDescent="0.2">
      <c r="B14" s="281"/>
      <c r="C14" s="53"/>
      <c r="D14" s="327" t="s">
        <v>280</v>
      </c>
      <c r="E14" s="52"/>
      <c r="F14" s="327" t="s">
        <v>105</v>
      </c>
      <c r="G14" s="100"/>
    </row>
    <row r="15" spans="2:7" x14ac:dyDescent="0.2">
      <c r="B15" s="281"/>
      <c r="C15" s="53"/>
      <c r="D15" s="53"/>
      <c r="E15" s="53"/>
      <c r="F15" s="53"/>
      <c r="G15" s="100"/>
    </row>
    <row r="16" spans="2:7" x14ac:dyDescent="0.2">
      <c r="B16" s="281"/>
      <c r="C16" s="50" t="s">
        <v>245</v>
      </c>
      <c r="D16" s="66"/>
      <c r="E16" s="66"/>
      <c r="F16" s="66"/>
      <c r="G16" s="100"/>
    </row>
    <row r="17" spans="2:7" ht="12.75" hidden="1" customHeight="1" x14ac:dyDescent="0.2">
      <c r="B17" s="281"/>
      <c r="C17" s="53" t="s">
        <v>96</v>
      </c>
      <c r="D17" s="104">
        <v>0</v>
      </c>
      <c r="E17" s="104"/>
      <c r="F17" s="104">
        <f>+D17</f>
        <v>0</v>
      </c>
      <c r="G17" s="100"/>
    </row>
    <row r="18" spans="2:7" hidden="1" x14ac:dyDescent="0.2">
      <c r="B18" s="281"/>
      <c r="C18" s="53" t="s">
        <v>208</v>
      </c>
      <c r="D18" s="104"/>
      <c r="E18" s="104"/>
      <c r="F18" s="104">
        <f>+D18</f>
        <v>0</v>
      </c>
      <c r="G18" s="100"/>
    </row>
    <row r="19" spans="2:7" x14ac:dyDescent="0.2">
      <c r="B19" s="281"/>
      <c r="C19" s="53"/>
      <c r="D19" s="104"/>
      <c r="E19" s="104"/>
      <c r="F19" s="104"/>
      <c r="G19" s="100"/>
    </row>
    <row r="20" spans="2:7" x14ac:dyDescent="0.2">
      <c r="B20" s="281"/>
      <c r="C20" s="217" t="s">
        <v>167</v>
      </c>
      <c r="D20" s="256">
        <v>18248343.739999998</v>
      </c>
      <c r="E20" s="260"/>
      <c r="F20" s="256">
        <f>+D20</f>
        <v>18248343.739999998</v>
      </c>
      <c r="G20" s="100"/>
    </row>
    <row r="21" spans="2:7" x14ac:dyDescent="0.2">
      <c r="B21" s="281"/>
      <c r="C21" s="217" t="s">
        <v>177</v>
      </c>
      <c r="D21" s="256">
        <v>29797581.170000002</v>
      </c>
      <c r="E21" s="260"/>
      <c r="F21" s="256">
        <f t="shared" ref="F21:F22" si="0">+D21</f>
        <v>29797581.170000002</v>
      </c>
      <c r="G21" s="100"/>
    </row>
    <row r="22" spans="2:7" x14ac:dyDescent="0.2">
      <c r="B22" s="281"/>
      <c r="C22" s="217" t="s">
        <v>184</v>
      </c>
      <c r="D22" s="256">
        <v>208364.11</v>
      </c>
      <c r="E22" s="282"/>
      <c r="F22" s="256">
        <f t="shared" si="0"/>
        <v>208364.11</v>
      </c>
      <c r="G22" s="100"/>
    </row>
    <row r="23" spans="2:7" hidden="1" x14ac:dyDescent="0.2">
      <c r="B23" s="281"/>
      <c r="C23" s="217" t="s">
        <v>189</v>
      </c>
      <c r="D23" s="256">
        <v>0</v>
      </c>
      <c r="E23" s="237"/>
      <c r="F23" s="256">
        <v>0</v>
      </c>
      <c r="G23" s="100"/>
    </row>
    <row r="24" spans="2:7" x14ac:dyDescent="0.2">
      <c r="B24" s="281"/>
      <c r="C24" s="217" t="s">
        <v>124</v>
      </c>
      <c r="D24" s="257">
        <v>219408.44</v>
      </c>
      <c r="E24" s="256"/>
      <c r="F24" s="257">
        <f>+D24</f>
        <v>219408.44</v>
      </c>
      <c r="G24" s="100"/>
    </row>
    <row r="25" spans="2:7" x14ac:dyDescent="0.2">
      <c r="B25" s="281"/>
      <c r="C25" s="63" t="s">
        <v>215</v>
      </c>
      <c r="D25" s="61">
        <f>SUM(D20:D24)</f>
        <v>48473697.459999993</v>
      </c>
      <c r="E25" s="104"/>
      <c r="F25" s="61">
        <f>SUM(F20:F24)+1</f>
        <v>48473698.459999993</v>
      </c>
      <c r="G25" s="100"/>
    </row>
    <row r="26" spans="2:7" x14ac:dyDescent="0.2">
      <c r="B26" s="281"/>
      <c r="D26" s="331"/>
      <c r="E26" s="331"/>
      <c r="G26" s="100"/>
    </row>
    <row r="27" spans="2:7" x14ac:dyDescent="0.2">
      <c r="B27" s="281"/>
      <c r="C27" s="50" t="s">
        <v>246</v>
      </c>
      <c r="D27" s="283"/>
      <c r="E27" s="49"/>
      <c r="F27" s="283"/>
      <c r="G27" s="100"/>
    </row>
    <row r="28" spans="2:7" x14ac:dyDescent="0.2">
      <c r="B28" s="281"/>
      <c r="C28" s="50"/>
      <c r="D28" s="104"/>
      <c r="E28" s="104"/>
      <c r="F28" s="104"/>
      <c r="G28" s="100"/>
    </row>
    <row r="29" spans="2:7" x14ac:dyDescent="0.2">
      <c r="B29" s="281"/>
      <c r="C29" s="258" t="s">
        <v>112</v>
      </c>
      <c r="D29" s="256">
        <v>23084091.420000002</v>
      </c>
      <c r="E29" s="260"/>
      <c r="F29" s="256">
        <f>+D29</f>
        <v>23084091.420000002</v>
      </c>
      <c r="G29" s="100"/>
    </row>
    <row r="30" spans="2:7" x14ac:dyDescent="0.2">
      <c r="B30" s="281"/>
      <c r="C30" s="259" t="s">
        <v>113</v>
      </c>
      <c r="D30" s="256">
        <v>38754135.340000004</v>
      </c>
      <c r="E30" s="260"/>
      <c r="F30" s="256">
        <f t="shared" ref="F30:F32" si="1">+D30</f>
        <v>38754135.340000004</v>
      </c>
      <c r="G30" s="100"/>
    </row>
    <row r="31" spans="2:7" x14ac:dyDescent="0.2">
      <c r="B31" s="281"/>
      <c r="C31" s="259" t="s">
        <v>269</v>
      </c>
      <c r="D31" s="256">
        <v>1779181.34</v>
      </c>
      <c r="E31" s="334"/>
      <c r="F31" s="256">
        <f t="shared" si="1"/>
        <v>1779181.34</v>
      </c>
      <c r="G31" s="100"/>
    </row>
    <row r="32" spans="2:7" x14ac:dyDescent="0.2">
      <c r="B32" s="281"/>
      <c r="C32" s="259" t="s">
        <v>130</v>
      </c>
      <c r="D32" s="256">
        <v>1420822.28</v>
      </c>
      <c r="E32" s="260"/>
      <c r="F32" s="256">
        <f t="shared" si="1"/>
        <v>1420822.28</v>
      </c>
      <c r="G32" s="100"/>
    </row>
    <row r="33" spans="2:7" x14ac:dyDescent="0.2">
      <c r="B33" s="281"/>
      <c r="C33" s="259" t="s">
        <v>114</v>
      </c>
      <c r="D33" s="257">
        <v>90317.65</v>
      </c>
      <c r="E33" s="260"/>
      <c r="F33" s="257">
        <f>+D33</f>
        <v>90317.65</v>
      </c>
      <c r="G33" s="100"/>
    </row>
    <row r="34" spans="2:7" x14ac:dyDescent="0.2">
      <c r="B34" s="281"/>
      <c r="C34" s="57" t="s">
        <v>116</v>
      </c>
      <c r="D34" s="61">
        <f>SUM(D29:D33)</f>
        <v>65128548.030000009</v>
      </c>
      <c r="E34" s="110"/>
      <c r="F34" s="61">
        <f>SUM(F29:F33)</f>
        <v>65128548.030000009</v>
      </c>
      <c r="G34" s="100"/>
    </row>
    <row r="35" spans="2:7" x14ac:dyDescent="0.2">
      <c r="B35" s="281"/>
      <c r="C35" s="57"/>
      <c r="D35" s="110"/>
      <c r="E35" s="110"/>
      <c r="F35" s="110"/>
      <c r="G35" s="100"/>
    </row>
    <row r="36" spans="2:7" hidden="1" x14ac:dyDescent="0.2">
      <c r="B36" s="281"/>
      <c r="C36" s="50" t="s">
        <v>115</v>
      </c>
      <c r="D36" s="104"/>
      <c r="E36" s="49"/>
      <c r="F36" s="104"/>
      <c r="G36" s="100"/>
    </row>
    <row r="37" spans="2:7" hidden="1" x14ac:dyDescent="0.2">
      <c r="B37" s="281"/>
      <c r="C37" s="93" t="s">
        <v>216</v>
      </c>
      <c r="D37" s="124">
        <v>0</v>
      </c>
      <c r="E37" s="49"/>
      <c r="F37" s="113">
        <v>0</v>
      </c>
      <c r="G37" s="100"/>
    </row>
    <row r="38" spans="2:7" hidden="1" x14ac:dyDescent="0.2">
      <c r="B38" s="281"/>
      <c r="C38" s="57" t="s">
        <v>117</v>
      </c>
      <c r="D38" s="86">
        <f>+D37</f>
        <v>0</v>
      </c>
      <c r="E38" s="110"/>
      <c r="F38" s="110">
        <f>SUM(F37)</f>
        <v>0</v>
      </c>
      <c r="G38" s="100"/>
    </row>
    <row r="39" spans="2:7" x14ac:dyDescent="0.2">
      <c r="B39" s="281"/>
      <c r="C39" s="57"/>
      <c r="D39" s="110"/>
      <c r="E39" s="110"/>
      <c r="F39" s="110"/>
      <c r="G39" s="100"/>
    </row>
    <row r="40" spans="2:7" x14ac:dyDescent="0.2">
      <c r="B40" s="281"/>
      <c r="C40" s="63" t="s">
        <v>98</v>
      </c>
      <c r="D40" s="61">
        <f>+D38+D34</f>
        <v>65128548.030000009</v>
      </c>
      <c r="E40" s="104"/>
      <c r="F40" s="61">
        <f>+F38+F34</f>
        <v>65128548.030000009</v>
      </c>
      <c r="G40" s="100"/>
    </row>
    <row r="41" spans="2:7" x14ac:dyDescent="0.2">
      <c r="B41" s="281"/>
      <c r="C41" s="53"/>
      <c r="D41" s="104"/>
      <c r="E41" s="104"/>
      <c r="F41" s="113"/>
      <c r="G41" s="100"/>
    </row>
    <row r="42" spans="2:7" ht="15" thickBot="1" x14ac:dyDescent="0.25">
      <c r="B42" s="281"/>
      <c r="C42" s="63" t="s">
        <v>190</v>
      </c>
      <c r="D42" s="114">
        <f>+D25-D40</f>
        <v>-16654850.570000015</v>
      </c>
      <c r="E42" s="104"/>
      <c r="F42" s="114">
        <f>+F25-F34-1</f>
        <v>-16654850.570000015</v>
      </c>
      <c r="G42" s="100"/>
    </row>
    <row r="43" spans="2:7" ht="15" thickTop="1" x14ac:dyDescent="0.2">
      <c r="B43" s="281"/>
      <c r="C43" s="53"/>
      <c r="D43" s="59"/>
      <c r="E43" s="66"/>
      <c r="F43" s="66"/>
      <c r="G43" s="100"/>
    </row>
    <row r="44" spans="2:7" ht="14.25" hidden="1" customHeight="1" x14ac:dyDescent="0.2">
      <c r="B44" s="281"/>
      <c r="C44" s="50"/>
      <c r="D44" s="59"/>
      <c r="E44" s="66"/>
      <c r="F44" s="66"/>
      <c r="G44" s="100"/>
    </row>
    <row r="45" spans="2:7" hidden="1" x14ac:dyDescent="0.2">
      <c r="B45" s="281"/>
      <c r="C45" s="50"/>
      <c r="D45" s="59"/>
      <c r="E45" s="66"/>
      <c r="F45" s="66"/>
      <c r="G45" s="100"/>
    </row>
    <row r="46" spans="2:7" hidden="1" x14ac:dyDescent="0.2">
      <c r="B46" s="281"/>
      <c r="C46" s="50"/>
      <c r="D46" s="59"/>
      <c r="E46" s="66"/>
      <c r="F46" s="66"/>
      <c r="G46" s="100"/>
    </row>
    <row r="47" spans="2:7" x14ac:dyDescent="0.2">
      <c r="B47" s="281"/>
      <c r="C47" s="58"/>
      <c r="D47" s="85"/>
      <c r="E47" s="49"/>
      <c r="F47" s="49"/>
      <c r="G47" s="100"/>
    </row>
    <row r="48" spans="2:7" x14ac:dyDescent="0.2">
      <c r="B48" s="281"/>
      <c r="C48" s="58"/>
      <c r="D48" s="283"/>
      <c r="E48" s="49"/>
      <c r="F48" s="283"/>
      <c r="G48" s="100"/>
    </row>
    <row r="49" spans="2:7" x14ac:dyDescent="0.2">
      <c r="B49" s="281"/>
      <c r="C49" s="53"/>
      <c r="D49" s="283"/>
      <c r="E49" s="283"/>
      <c r="F49" s="283"/>
      <c r="G49" s="100"/>
    </row>
    <row r="50" spans="2:7" x14ac:dyDescent="0.2">
      <c r="B50" s="281"/>
      <c r="C50" s="53"/>
      <c r="E50" s="53"/>
      <c r="F50" s="127"/>
      <c r="G50" s="100"/>
    </row>
    <row r="51" spans="2:7" ht="15" thickBot="1" x14ac:dyDescent="0.25">
      <c r="B51" s="284"/>
      <c r="C51" s="156"/>
      <c r="D51" s="285"/>
      <c r="E51" s="156"/>
      <c r="F51" s="286"/>
      <c r="G51" s="287"/>
    </row>
    <row r="52" spans="2:7" s="17" customFormat="1" ht="15" thickTop="1" x14ac:dyDescent="0.2">
      <c r="B52" s="12"/>
      <c r="C52" s="12"/>
      <c r="D52" s="12"/>
      <c r="E52" s="12"/>
      <c r="F52" s="12"/>
      <c r="G52" s="12"/>
    </row>
    <row r="53" spans="2:7" s="17" customFormat="1" x14ac:dyDescent="0.2">
      <c r="B53" s="12"/>
      <c r="C53" s="12"/>
      <c r="D53" s="12"/>
      <c r="E53" s="12"/>
      <c r="F53" s="12"/>
      <c r="G53" s="12"/>
    </row>
    <row r="54" spans="2:7" s="17" customFormat="1" x14ac:dyDescent="0.2">
      <c r="B54" s="12"/>
      <c r="C54" s="12"/>
      <c r="D54" s="12"/>
      <c r="E54" s="12"/>
      <c r="F54" s="12"/>
      <c r="G54" s="12"/>
    </row>
    <row r="55" spans="2:7" s="17" customFormat="1" x14ac:dyDescent="0.2">
      <c r="B55" s="12"/>
      <c r="C55" s="12"/>
      <c r="D55" s="12"/>
      <c r="E55" s="12"/>
      <c r="F55" s="12"/>
      <c r="G55" s="12"/>
    </row>
    <row r="56" spans="2:7" s="17" customFormat="1" x14ac:dyDescent="0.2">
      <c r="B56" s="12"/>
      <c r="C56" s="12"/>
      <c r="D56" s="12"/>
      <c r="E56" s="12"/>
      <c r="F56" s="12"/>
      <c r="G56" s="12"/>
    </row>
    <row r="57" spans="2:7" s="17" customFormat="1" x14ac:dyDescent="0.2">
      <c r="B57" s="12"/>
      <c r="C57" s="11" t="s">
        <v>185</v>
      </c>
      <c r="D57" s="11" t="s">
        <v>186</v>
      </c>
      <c r="E57" s="12"/>
      <c r="F57" s="12"/>
      <c r="G57" s="12"/>
    </row>
    <row r="58" spans="2:7" s="17" customFormat="1" x14ac:dyDescent="0.2">
      <c r="B58" s="12"/>
      <c r="C58" s="14" t="s">
        <v>272</v>
      </c>
      <c r="D58" s="364" t="s">
        <v>237</v>
      </c>
      <c r="E58" s="364"/>
      <c r="F58" s="364"/>
      <c r="G58" s="12"/>
    </row>
    <row r="59" spans="2:7" s="5" customFormat="1" x14ac:dyDescent="0.2">
      <c r="B59" s="11"/>
      <c r="D59" s="262"/>
      <c r="E59" s="262"/>
      <c r="F59" s="262"/>
      <c r="G59" s="13"/>
    </row>
    <row r="60" spans="2:7" s="5" customFormat="1" x14ac:dyDescent="0.2">
      <c r="B60" s="11"/>
      <c r="C60" s="12"/>
      <c r="D60" s="12"/>
      <c r="E60" s="12"/>
      <c r="F60" s="12"/>
      <c r="G60" s="13"/>
    </row>
    <row r="61" spans="2:7" s="17" customFormat="1" x14ac:dyDescent="0.2">
      <c r="B61" s="12"/>
      <c r="C61" s="12"/>
      <c r="D61" s="12"/>
      <c r="E61" s="12"/>
      <c r="F61" s="12"/>
      <c r="G61" s="12"/>
    </row>
    <row r="62" spans="2:7" s="17" customFormat="1" x14ac:dyDescent="0.2">
      <c r="B62" s="12"/>
      <c r="C62" s="11" t="s">
        <v>238</v>
      </c>
      <c r="D62" s="12"/>
      <c r="E62" s="12"/>
      <c r="F62" s="12"/>
      <c r="G62" s="12"/>
    </row>
    <row r="63" spans="2:7" s="17" customFormat="1" x14ac:dyDescent="0.2">
      <c r="B63" s="12"/>
      <c r="C63" s="263" t="s">
        <v>61</v>
      </c>
      <c r="D63" s="263"/>
      <c r="E63" s="263"/>
      <c r="F63" s="263"/>
      <c r="G63" s="12"/>
    </row>
    <row r="64" spans="2:7" s="17" customFormat="1" x14ac:dyDescent="0.2">
      <c r="B64" s="12"/>
      <c r="C64" s="263"/>
      <c r="D64" s="263"/>
      <c r="E64" s="263"/>
      <c r="F64" s="263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>
      <c r="B73" s="12"/>
      <c r="C73" s="12"/>
      <c r="D73" s="12"/>
      <c r="E73" s="12"/>
      <c r="F73" s="12"/>
      <c r="G73" s="12"/>
    </row>
    <row r="74" spans="2:7" s="17" customFormat="1" x14ac:dyDescent="0.2">
      <c r="B74" s="12"/>
      <c r="C74" s="12"/>
      <c r="D74" s="12"/>
      <c r="E74" s="12"/>
      <c r="F74" s="12"/>
      <c r="G74" s="12"/>
    </row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="17" customFormat="1" x14ac:dyDescent="0.2"/>
    <row r="1858" s="17" customFormat="1" x14ac:dyDescent="0.2"/>
    <row r="1859" s="17" customFormat="1" x14ac:dyDescent="0.2"/>
    <row r="1860" s="17" customFormat="1" x14ac:dyDescent="0.2"/>
    <row r="1861" s="17" customFormat="1" x14ac:dyDescent="0.2"/>
    <row r="1862" s="17" customFormat="1" x14ac:dyDescent="0.2"/>
    <row r="1863" s="17" customFormat="1" x14ac:dyDescent="0.2"/>
    <row r="1864" s="17" customFormat="1" x14ac:dyDescent="0.2"/>
    <row r="1865" s="17" customFormat="1" x14ac:dyDescent="0.2"/>
    <row r="1866" s="17" customFormat="1" x14ac:dyDescent="0.2"/>
    <row r="1867" s="17" customFormat="1" x14ac:dyDescent="0.2"/>
    <row r="1868" s="17" customFormat="1" x14ac:dyDescent="0.2"/>
    <row r="1869" s="17" customFormat="1" x14ac:dyDescent="0.2"/>
    <row r="1870" s="17" customFormat="1" x14ac:dyDescent="0.2"/>
    <row r="1871" s="17" customFormat="1" x14ac:dyDescent="0.2"/>
    <row r="1872" s="17" customFormat="1" x14ac:dyDescent="0.2"/>
    <row r="1873" spans="3:6" s="17" customFormat="1" x14ac:dyDescent="0.2">
      <c r="C1873" s="16"/>
      <c r="D1873" s="16"/>
      <c r="E1873" s="16"/>
      <c r="F1873" s="16"/>
    </row>
  </sheetData>
  <mergeCells count="4">
    <mergeCell ref="D58:F58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5"/>
  <sheetViews>
    <sheetView tabSelected="1" topLeftCell="A6" zoomScale="160" zoomScaleNormal="160" workbookViewId="0">
      <selection activeCell="H20" sqref="H20"/>
    </sheetView>
  </sheetViews>
  <sheetFormatPr baseColWidth="10" defaultRowHeight="14.25" x14ac:dyDescent="0.2"/>
  <cols>
    <col min="1" max="1" width="2.5703125" style="11" customWidth="1"/>
    <col min="2" max="2" width="69.710937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16384" width="11.42578125" style="11"/>
  </cols>
  <sheetData>
    <row r="3" spans="2:6" ht="15" thickBot="1" x14ac:dyDescent="0.25"/>
    <row r="4" spans="2:6" ht="15" thickTop="1" x14ac:dyDescent="0.2">
      <c r="B4" s="288"/>
      <c r="C4" s="289"/>
      <c r="D4" s="290"/>
      <c r="E4" s="290"/>
      <c r="F4" s="291"/>
    </row>
    <row r="5" spans="2:6" x14ac:dyDescent="0.2">
      <c r="B5" s="292"/>
      <c r="C5" s="43"/>
      <c r="D5" s="44"/>
      <c r="E5" s="44"/>
      <c r="F5" s="293"/>
    </row>
    <row r="6" spans="2:6" x14ac:dyDescent="0.2">
      <c r="B6" s="292"/>
      <c r="C6" s="43"/>
      <c r="D6" s="44"/>
      <c r="E6" s="44"/>
      <c r="F6" s="293"/>
    </row>
    <row r="7" spans="2:6" x14ac:dyDescent="0.2">
      <c r="B7" s="292"/>
      <c r="C7" s="43"/>
      <c r="D7" s="44"/>
      <c r="E7" s="44"/>
      <c r="F7" s="294"/>
    </row>
    <row r="8" spans="2:6" x14ac:dyDescent="0.2">
      <c r="B8" s="295"/>
      <c r="C8" s="19"/>
      <c r="D8" s="19"/>
      <c r="E8" s="19"/>
      <c r="F8" s="296"/>
    </row>
    <row r="9" spans="2:6" ht="18.75" customHeight="1" x14ac:dyDescent="0.2">
      <c r="B9" s="357" t="s">
        <v>7</v>
      </c>
      <c r="C9" s="358"/>
      <c r="D9" s="358"/>
      <c r="E9" s="358"/>
      <c r="F9" s="359"/>
    </row>
    <row r="10" spans="2:6" x14ac:dyDescent="0.2">
      <c r="B10" s="357" t="s">
        <v>282</v>
      </c>
      <c r="C10" s="358"/>
      <c r="D10" s="358"/>
      <c r="E10" s="358"/>
      <c r="F10" s="359"/>
    </row>
    <row r="11" spans="2:6" x14ac:dyDescent="0.2">
      <c r="B11" s="357" t="s">
        <v>214</v>
      </c>
      <c r="C11" s="358"/>
      <c r="D11" s="358"/>
      <c r="E11" s="358"/>
      <c r="F11" s="359"/>
    </row>
    <row r="12" spans="2:6" ht="15" thickBot="1" x14ac:dyDescent="0.25">
      <c r="B12" s="297"/>
      <c r="C12" s="45"/>
      <c r="D12" s="46"/>
      <c r="E12" s="46"/>
      <c r="F12" s="298"/>
    </row>
    <row r="13" spans="2:6" x14ac:dyDescent="0.2">
      <c r="B13" s="299"/>
      <c r="C13" s="128"/>
      <c r="D13" s="129"/>
      <c r="E13" s="129"/>
      <c r="F13" s="300"/>
    </row>
    <row r="14" spans="2:6" x14ac:dyDescent="0.2">
      <c r="B14" s="301" t="s">
        <v>247</v>
      </c>
      <c r="C14" s="85"/>
      <c r="D14" s="130"/>
      <c r="E14" s="131"/>
      <c r="F14" s="302"/>
    </row>
    <row r="15" spans="2:6" x14ac:dyDescent="0.2">
      <c r="B15" s="301"/>
      <c r="C15" s="85"/>
      <c r="D15" s="130"/>
      <c r="E15" s="131"/>
      <c r="F15" s="302"/>
    </row>
    <row r="16" spans="2:6" x14ac:dyDescent="0.2">
      <c r="B16" s="328" t="s">
        <v>252</v>
      </c>
      <c r="C16" s="85"/>
      <c r="D16" s="130"/>
      <c r="E16" s="131"/>
      <c r="F16" s="302"/>
    </row>
    <row r="17" spans="2:6" ht="16.5" x14ac:dyDescent="0.35">
      <c r="B17" s="303" t="s">
        <v>0</v>
      </c>
      <c r="C17" s="85"/>
      <c r="D17" s="130"/>
      <c r="E17" s="353" t="str">
        <f>+RESULTADOS!D14</f>
        <v>Enero</v>
      </c>
      <c r="F17" s="304" t="s">
        <v>105</v>
      </c>
    </row>
    <row r="18" spans="2:6" x14ac:dyDescent="0.2">
      <c r="B18" s="303"/>
      <c r="C18" s="85"/>
      <c r="D18" s="130"/>
      <c r="E18" s="130"/>
      <c r="F18" s="302"/>
    </row>
    <row r="19" spans="2:6" ht="12.75" customHeight="1" x14ac:dyDescent="0.2">
      <c r="B19" s="305" t="s">
        <v>120</v>
      </c>
      <c r="C19" s="85"/>
      <c r="D19" s="130"/>
      <c r="E19" s="56">
        <f>+RESULTADOS!D42</f>
        <v>-16654850.570000015</v>
      </c>
      <c r="F19" s="302">
        <f>+RESULTADOS!F42</f>
        <v>-16654850.570000015</v>
      </c>
    </row>
    <row r="20" spans="2:6" ht="12" customHeight="1" x14ac:dyDescent="0.2">
      <c r="B20" s="305"/>
      <c r="C20" s="85"/>
      <c r="D20" s="130"/>
      <c r="E20" s="56"/>
      <c r="F20" s="302"/>
    </row>
    <row r="21" spans="2:6" ht="14.25" customHeight="1" x14ac:dyDescent="0.2">
      <c r="B21" s="281" t="s">
        <v>200</v>
      </c>
      <c r="C21" s="66"/>
      <c r="D21" s="131"/>
      <c r="E21" s="339">
        <v>-17582.04</v>
      </c>
      <c r="F21" s="306">
        <f>+E21</f>
        <v>-17582.04</v>
      </c>
    </row>
    <row r="22" spans="2:6" ht="14.25" customHeight="1" x14ac:dyDescent="0.2">
      <c r="B22" s="281" t="s">
        <v>146</v>
      </c>
      <c r="C22" s="66"/>
      <c r="D22" s="131"/>
      <c r="E22" s="339">
        <v>0</v>
      </c>
      <c r="F22" s="306">
        <f t="shared" ref="F22:F32" si="0">+E22</f>
        <v>0</v>
      </c>
    </row>
    <row r="23" spans="2:6" ht="14.25" customHeight="1" x14ac:dyDescent="0.2">
      <c r="B23" s="281" t="s">
        <v>12</v>
      </c>
      <c r="C23" s="66"/>
      <c r="D23" s="131"/>
      <c r="E23" s="339">
        <v>0</v>
      </c>
      <c r="F23" s="306">
        <f t="shared" si="0"/>
        <v>0</v>
      </c>
    </row>
    <row r="24" spans="2:6" s="47" customFormat="1" x14ac:dyDescent="0.2">
      <c r="B24" s="281" t="s">
        <v>203</v>
      </c>
      <c r="C24" s="85"/>
      <c r="D24" s="130"/>
      <c r="E24" s="340">
        <v>896666.66</v>
      </c>
      <c r="F24" s="306">
        <f t="shared" si="0"/>
        <v>896666.66</v>
      </c>
    </row>
    <row r="25" spans="2:6" s="47" customFormat="1" ht="13.5" customHeight="1" x14ac:dyDescent="0.2">
      <c r="B25" s="281" t="s">
        <v>118</v>
      </c>
      <c r="C25" s="85"/>
      <c r="D25" s="130"/>
      <c r="E25" s="339">
        <v>581854.41</v>
      </c>
      <c r="F25" s="306">
        <f t="shared" si="0"/>
        <v>581854.41</v>
      </c>
    </row>
    <row r="26" spans="2:6" s="47" customFormat="1" ht="13.5" customHeight="1" x14ac:dyDescent="0.2">
      <c r="B26" s="281" t="s">
        <v>160</v>
      </c>
      <c r="C26" s="85"/>
      <c r="D26" s="130"/>
      <c r="E26" s="339">
        <v>210052.75</v>
      </c>
      <c r="F26" s="306">
        <f t="shared" si="0"/>
        <v>210052.75</v>
      </c>
    </row>
    <row r="27" spans="2:6" s="47" customFormat="1" x14ac:dyDescent="0.2">
      <c r="B27" s="281" t="s">
        <v>110</v>
      </c>
      <c r="C27" s="85"/>
      <c r="D27" s="130"/>
      <c r="E27" s="339">
        <v>11071809.970000001</v>
      </c>
      <c r="F27" s="306">
        <f t="shared" si="0"/>
        <v>11071809.970000001</v>
      </c>
    </row>
    <row r="28" spans="2:6" s="47" customFormat="1" x14ac:dyDescent="0.2">
      <c r="B28" s="281" t="s">
        <v>145</v>
      </c>
      <c r="C28" s="85"/>
      <c r="D28" s="130"/>
      <c r="E28" s="339">
        <v>185123.26</v>
      </c>
      <c r="F28" s="306">
        <f t="shared" si="0"/>
        <v>185123.26</v>
      </c>
    </row>
    <row r="29" spans="2:6" s="47" customFormat="1" x14ac:dyDescent="0.2">
      <c r="B29" s="281" t="s">
        <v>119</v>
      </c>
      <c r="C29" s="85"/>
      <c r="D29" s="130"/>
      <c r="E29" s="339">
        <v>-113527.77000000002</v>
      </c>
      <c r="F29" s="306">
        <f t="shared" si="0"/>
        <v>-113527.77000000002</v>
      </c>
    </row>
    <row r="30" spans="2:6" s="47" customFormat="1" hidden="1" x14ac:dyDescent="0.2">
      <c r="B30" s="281" t="s">
        <v>209</v>
      </c>
      <c r="C30" s="85"/>
      <c r="D30" s="130"/>
      <c r="E30" s="339">
        <v>0</v>
      </c>
      <c r="F30" s="306">
        <f t="shared" si="0"/>
        <v>0</v>
      </c>
    </row>
    <row r="31" spans="2:6" s="47" customFormat="1" x14ac:dyDescent="0.2">
      <c r="B31" s="281" t="s">
        <v>140</v>
      </c>
      <c r="C31" s="85"/>
      <c r="D31" s="130"/>
      <c r="E31" s="339">
        <v>10348261.659999998</v>
      </c>
      <c r="F31" s="306">
        <f t="shared" si="0"/>
        <v>10348261.659999998</v>
      </c>
    </row>
    <row r="32" spans="2:6" s="47" customFormat="1" x14ac:dyDescent="0.2">
      <c r="B32" s="281" t="s">
        <v>178</v>
      </c>
      <c r="C32" s="85"/>
      <c r="D32" s="130"/>
      <c r="E32" s="339">
        <v>-73137541.489999995</v>
      </c>
      <c r="F32" s="306">
        <f t="shared" si="0"/>
        <v>-73137541.489999995</v>
      </c>
    </row>
    <row r="33" spans="2:6" s="47" customFormat="1" ht="15" thickBot="1" x14ac:dyDescent="0.25">
      <c r="B33" s="308"/>
      <c r="C33" s="132"/>
      <c r="D33" s="133"/>
      <c r="E33" s="133"/>
      <c r="F33" s="309"/>
    </row>
    <row r="34" spans="2:6" ht="16.5" customHeight="1" thickBot="1" x14ac:dyDescent="0.25">
      <c r="B34" s="316" t="s">
        <v>248</v>
      </c>
      <c r="C34" s="134"/>
      <c r="D34" s="135" t="e">
        <f>+#REF!</f>
        <v>#REF!</v>
      </c>
      <c r="E34" s="150">
        <f>SUM(E19:E33)</f>
        <v>-66629733.160000011</v>
      </c>
      <c r="F34" s="310">
        <f>SUM(F19:F33)</f>
        <v>-66629733.160000011</v>
      </c>
    </row>
    <row r="35" spans="2:6" ht="14.25" customHeight="1" x14ac:dyDescent="0.2">
      <c r="B35" s="311"/>
      <c r="C35" s="128"/>
      <c r="D35" s="129"/>
      <c r="E35" s="129"/>
      <c r="F35" s="300"/>
    </row>
    <row r="36" spans="2:6" x14ac:dyDescent="0.2">
      <c r="B36" s="301" t="s">
        <v>249</v>
      </c>
      <c r="C36" s="85"/>
      <c r="D36" s="130"/>
      <c r="E36" s="131"/>
      <c r="F36" s="302"/>
    </row>
    <row r="37" spans="2:6" x14ac:dyDescent="0.2">
      <c r="B37" s="312"/>
      <c r="C37" s="85"/>
      <c r="D37" s="130"/>
      <c r="E37" s="352"/>
      <c r="F37" s="313"/>
    </row>
    <row r="38" spans="2:6" x14ac:dyDescent="0.2">
      <c r="B38" s="314" t="s">
        <v>257</v>
      </c>
      <c r="C38" s="85"/>
      <c r="D38" s="130"/>
      <c r="E38" s="341">
        <v>30000000</v>
      </c>
      <c r="F38" s="307">
        <f>+E38</f>
        <v>30000000</v>
      </c>
    </row>
    <row r="39" spans="2:6" ht="12.75" customHeight="1" x14ac:dyDescent="0.2">
      <c r="B39" s="314" t="s">
        <v>121</v>
      </c>
      <c r="C39" s="66"/>
      <c r="D39" s="131"/>
      <c r="E39" s="341">
        <v>167118.82999999999</v>
      </c>
      <c r="F39" s="307">
        <f t="shared" ref="F39:F43" si="1">+E39</f>
        <v>167118.82999999999</v>
      </c>
    </row>
    <row r="40" spans="2:6" x14ac:dyDescent="0.2">
      <c r="B40" s="314" t="s">
        <v>122</v>
      </c>
      <c r="C40" s="66"/>
      <c r="D40" s="131"/>
      <c r="E40" s="341">
        <v>338026.18</v>
      </c>
      <c r="F40" s="307">
        <f t="shared" si="1"/>
        <v>338026.18</v>
      </c>
    </row>
    <row r="41" spans="2:6" x14ac:dyDescent="0.2">
      <c r="B41" s="314" t="s">
        <v>123</v>
      </c>
      <c r="C41" s="66"/>
      <c r="D41" s="131"/>
      <c r="E41" s="341">
        <v>284910.83</v>
      </c>
      <c r="F41" s="307">
        <f t="shared" si="1"/>
        <v>284910.83</v>
      </c>
    </row>
    <row r="42" spans="2:6" ht="12.75" customHeight="1" x14ac:dyDescent="0.2">
      <c r="B42" s="314" t="s">
        <v>131</v>
      </c>
      <c r="C42" s="66"/>
      <c r="D42" s="131"/>
      <c r="E42" s="341">
        <v>-263245.76</v>
      </c>
      <c r="F42" s="307">
        <f t="shared" si="1"/>
        <v>-263245.76</v>
      </c>
    </row>
    <row r="43" spans="2:6" ht="12.75" customHeight="1" x14ac:dyDescent="0.2">
      <c r="B43" s="314" t="s">
        <v>211</v>
      </c>
      <c r="C43" s="66"/>
      <c r="D43" s="131"/>
      <c r="E43" s="342">
        <v>38512.400000000001</v>
      </c>
      <c r="F43" s="307">
        <f t="shared" si="1"/>
        <v>38512.400000000001</v>
      </c>
    </row>
    <row r="44" spans="2:6" ht="15" thickBot="1" x14ac:dyDescent="0.25">
      <c r="B44" s="308"/>
      <c r="C44" s="132"/>
      <c r="D44" s="133"/>
      <c r="E44" s="343"/>
      <c r="F44" s="315"/>
    </row>
    <row r="45" spans="2:6" ht="15.75" customHeight="1" thickBot="1" x14ac:dyDescent="0.25">
      <c r="B45" s="316" t="s">
        <v>250</v>
      </c>
      <c r="C45" s="134"/>
      <c r="D45" s="135" t="e">
        <f>+#REF!</f>
        <v>#REF!</v>
      </c>
      <c r="E45" s="150">
        <f>SUM(E38:E44)</f>
        <v>30565322.479999993</v>
      </c>
      <c r="F45" s="310">
        <f>SUM(F38:F44)</f>
        <v>30565322.479999993</v>
      </c>
    </row>
    <row r="46" spans="2:6" ht="15.75" customHeight="1" x14ac:dyDescent="0.2">
      <c r="B46" s="336"/>
      <c r="C46" s="128"/>
      <c r="D46" s="129"/>
      <c r="E46" s="337"/>
      <c r="F46" s="300"/>
    </row>
    <row r="47" spans="2:6" x14ac:dyDescent="0.2">
      <c r="B47" s="312"/>
      <c r="C47" s="85"/>
      <c r="D47" s="130"/>
      <c r="E47" s="130"/>
      <c r="F47" s="302"/>
    </row>
    <row r="48" spans="2:6" hidden="1" x14ac:dyDescent="0.2">
      <c r="B48" s="301" t="s">
        <v>8</v>
      </c>
      <c r="C48" s="85"/>
      <c r="D48" s="130"/>
      <c r="E48" s="130"/>
      <c r="F48" s="302"/>
    </row>
    <row r="49" spans="2:6" hidden="1" x14ac:dyDescent="0.2">
      <c r="B49" s="312"/>
      <c r="C49" s="85"/>
      <c r="D49" s="130"/>
      <c r="E49" s="130"/>
      <c r="F49" s="302"/>
    </row>
    <row r="50" spans="2:6" ht="12.75" hidden="1" customHeight="1" x14ac:dyDescent="0.2">
      <c r="B50" s="281" t="s">
        <v>132</v>
      </c>
      <c r="C50" s="85"/>
      <c r="D50" s="130"/>
      <c r="E50" s="151">
        <v>0</v>
      </c>
      <c r="F50" s="313">
        <v>0</v>
      </c>
    </row>
    <row r="51" spans="2:6" ht="12.75" hidden="1" customHeight="1" x14ac:dyDescent="0.2">
      <c r="B51" s="281" t="s">
        <v>64</v>
      </c>
      <c r="C51" s="85"/>
      <c r="D51" s="130"/>
      <c r="E51" s="151">
        <v>0</v>
      </c>
      <c r="F51" s="313">
        <f>+E51</f>
        <v>0</v>
      </c>
    </row>
    <row r="52" spans="2:6" ht="12.75" hidden="1" customHeight="1" x14ac:dyDescent="0.2">
      <c r="B52" s="281" t="s">
        <v>141</v>
      </c>
      <c r="C52" s="85"/>
      <c r="D52" s="130"/>
      <c r="E52" s="82">
        <v>0</v>
      </c>
      <c r="F52" s="313">
        <v>0</v>
      </c>
    </row>
    <row r="53" spans="2:6" hidden="1" x14ac:dyDescent="0.2">
      <c r="B53" s="281" t="s">
        <v>169</v>
      </c>
      <c r="C53" s="85"/>
      <c r="D53" s="130"/>
      <c r="E53" s="82">
        <v>0</v>
      </c>
      <c r="F53" s="313">
        <v>0</v>
      </c>
    </row>
    <row r="54" spans="2:6" hidden="1" x14ac:dyDescent="0.2">
      <c r="B54" s="281" t="s">
        <v>161</v>
      </c>
      <c r="C54" s="85"/>
      <c r="D54" s="130"/>
      <c r="E54" s="82">
        <v>0</v>
      </c>
      <c r="F54" s="313">
        <v>0</v>
      </c>
    </row>
    <row r="55" spans="2:6" hidden="1" x14ac:dyDescent="0.2">
      <c r="B55" s="281" t="s">
        <v>135</v>
      </c>
      <c r="C55" s="85"/>
      <c r="D55" s="130"/>
      <c r="E55" s="82">
        <v>0</v>
      </c>
      <c r="F55" s="313">
        <v>0</v>
      </c>
    </row>
    <row r="56" spans="2:6" ht="15" hidden="1" thickBot="1" x14ac:dyDescent="0.25">
      <c r="B56" s="308"/>
      <c r="C56" s="132"/>
      <c r="D56" s="133"/>
      <c r="E56" s="133"/>
      <c r="F56" s="315"/>
    </row>
    <row r="57" spans="2:6" ht="15.75" hidden="1" customHeight="1" thickBot="1" x14ac:dyDescent="0.25">
      <c r="B57" s="316" t="s">
        <v>9</v>
      </c>
      <c r="C57" s="136"/>
      <c r="D57" s="137" t="e">
        <f>+#REF!</f>
        <v>#REF!</v>
      </c>
      <c r="E57" s="150">
        <f>SUM(E50:E56)</f>
        <v>0</v>
      </c>
      <c r="F57" s="310">
        <f>SUM(F50:F56)</f>
        <v>0</v>
      </c>
    </row>
    <row r="58" spans="2:6" hidden="1" x14ac:dyDescent="0.2">
      <c r="B58" s="311"/>
      <c r="C58" s="128"/>
      <c r="D58" s="129"/>
      <c r="E58" s="129"/>
      <c r="F58" s="300"/>
    </row>
    <row r="59" spans="2:6" x14ac:dyDescent="0.2">
      <c r="B59" s="314" t="s">
        <v>48</v>
      </c>
      <c r="C59" s="66"/>
      <c r="D59" s="131"/>
      <c r="E59" s="125">
        <v>-36020497.729999997</v>
      </c>
      <c r="F59" s="317">
        <f>+E59</f>
        <v>-36020497.729999997</v>
      </c>
    </row>
    <row r="60" spans="2:6" x14ac:dyDescent="0.2">
      <c r="B60" s="314" t="s">
        <v>133</v>
      </c>
      <c r="C60" s="66"/>
      <c r="D60" s="131"/>
      <c r="E60" s="59">
        <v>230852889.19</v>
      </c>
      <c r="F60" s="313">
        <f>+E60</f>
        <v>230852889.19</v>
      </c>
    </row>
    <row r="61" spans="2:6" ht="15" thickBot="1" x14ac:dyDescent="0.25">
      <c r="B61" s="308"/>
      <c r="C61" s="132"/>
      <c r="D61" s="133"/>
      <c r="E61" s="133" t="s">
        <v>109</v>
      </c>
      <c r="F61" s="315"/>
    </row>
    <row r="62" spans="2:6" ht="18" customHeight="1" thickBot="1" x14ac:dyDescent="0.25">
      <c r="B62" s="326" t="s">
        <v>251</v>
      </c>
      <c r="C62" s="318"/>
      <c r="D62" s="319" t="e">
        <f>+#REF!+#REF!</f>
        <v>#REF!</v>
      </c>
      <c r="E62" s="320">
        <f>SUM(E59:E61)</f>
        <v>194832391.46000001</v>
      </c>
      <c r="F62" s="321">
        <f>SUM(F59:F61)</f>
        <v>194832391.46000001</v>
      </c>
    </row>
    <row r="63" spans="2:6" ht="15" thickTop="1" x14ac:dyDescent="0.2">
      <c r="B63" s="51"/>
      <c r="C63" s="65"/>
      <c r="D63" s="139"/>
      <c r="E63" s="139"/>
      <c r="F63" s="140"/>
    </row>
    <row r="64" spans="2:6" x14ac:dyDescent="0.2">
      <c r="B64" s="51"/>
      <c r="C64" s="65"/>
      <c r="D64" s="139"/>
      <c r="E64" s="139"/>
      <c r="F64" s="140"/>
    </row>
    <row r="65" spans="2:6" x14ac:dyDescent="0.2">
      <c r="B65" s="51"/>
      <c r="C65" s="65"/>
      <c r="D65" s="139"/>
      <c r="E65" s="139"/>
      <c r="F65" s="140"/>
    </row>
    <row r="66" spans="2:6" x14ac:dyDescent="0.2">
      <c r="B66" s="51"/>
      <c r="C66" s="65"/>
      <c r="D66" s="139"/>
      <c r="E66" s="139"/>
      <c r="F66" s="140"/>
    </row>
    <row r="67" spans="2:6" x14ac:dyDescent="0.2">
      <c r="B67" s="51"/>
      <c r="C67" s="65"/>
      <c r="D67" s="139"/>
      <c r="E67" s="139"/>
      <c r="F67" s="140"/>
    </row>
    <row r="68" spans="2:6" x14ac:dyDescent="0.2">
      <c r="B68" s="51"/>
      <c r="C68" s="65"/>
      <c r="D68" s="139"/>
      <c r="E68" s="139"/>
      <c r="F68" s="140"/>
    </row>
    <row r="69" spans="2:6" x14ac:dyDescent="0.2">
      <c r="B69" s="51"/>
      <c r="C69" s="65"/>
      <c r="D69" s="139"/>
      <c r="E69" s="139"/>
      <c r="F69" s="141"/>
    </row>
    <row r="70" spans="2:6" x14ac:dyDescent="0.2">
      <c r="B70" s="51" t="s">
        <v>187</v>
      </c>
      <c r="C70" s="65"/>
      <c r="D70" s="139"/>
      <c r="E70" s="139"/>
      <c r="F70" s="142"/>
    </row>
    <row r="71" spans="2:6" x14ac:dyDescent="0.2">
      <c r="B71" s="143" t="s">
        <v>272</v>
      </c>
      <c r="C71" s="65"/>
      <c r="D71" s="139"/>
      <c r="E71" s="139"/>
      <c r="F71" s="144" t="s">
        <v>6</v>
      </c>
    </row>
    <row r="72" spans="2:6" x14ac:dyDescent="0.2">
      <c r="C72" s="65"/>
      <c r="D72" s="139"/>
      <c r="E72" s="139"/>
    </row>
    <row r="73" spans="2:6" x14ac:dyDescent="0.2">
      <c r="B73" s="51"/>
      <c r="C73" s="65"/>
      <c r="D73" s="139"/>
      <c r="E73" s="139"/>
      <c r="F73" s="141"/>
    </row>
    <row r="74" spans="2:6" x14ac:dyDescent="0.2">
      <c r="B74" s="51" t="s">
        <v>62</v>
      </c>
      <c r="C74" s="65"/>
      <c r="D74" s="139"/>
      <c r="E74" s="139"/>
      <c r="F74" s="141"/>
    </row>
    <row r="75" spans="2:6" x14ac:dyDescent="0.2">
      <c r="B75" s="367" t="s">
        <v>195</v>
      </c>
      <c r="C75" s="367"/>
      <c r="D75" s="367"/>
      <c r="E75" s="367"/>
      <c r="F75" s="367"/>
    </row>
    <row r="80" spans="2:6" ht="13.5" customHeight="1" x14ac:dyDescent="0.2"/>
    <row r="81" spans="4:5" ht="14.25" customHeight="1" x14ac:dyDescent="0.2"/>
    <row r="82" spans="4:5" ht="13.9" customHeight="1" x14ac:dyDescent="0.2"/>
    <row r="85" spans="4:5" x14ac:dyDescent="0.2">
      <c r="D85" s="15"/>
      <c r="E85" s="15"/>
    </row>
  </sheetData>
  <mergeCells count="4">
    <mergeCell ref="B75:F75"/>
    <mergeCell ref="B9:F9"/>
    <mergeCell ref="B10:F10"/>
    <mergeCell ref="B11:F11"/>
  </mergeCells>
  <phoneticPr fontId="2" type="noConversion"/>
  <printOptions horizontalCentered="1"/>
  <pageMargins left="0.78740157480314965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2019-02-07T20:27:10Z</cp:lastPrinted>
  <dcterms:created xsi:type="dcterms:W3CDTF">2005-02-18T21:21:25Z</dcterms:created>
  <dcterms:modified xsi:type="dcterms:W3CDTF">2019-02-08T19:05:39Z</dcterms:modified>
</cp:coreProperties>
</file>