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3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4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5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6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7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8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9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20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21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22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23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24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25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26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27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28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29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30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31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32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33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34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35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36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37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38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39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40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41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42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43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44.xml" ContentType="application/vnd.openxmlformats-officedocument.drawing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45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46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drawings/drawing47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48.xml" ContentType="application/vnd.openxmlformats-officedocument.drawing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49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50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51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52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drawings/drawing53.xml" ContentType="application/vnd.openxmlformats-officedocument.drawing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drawings/drawing54.xml" ContentType="application/vnd.openxmlformats-officedocument.drawing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55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56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57.xml" ContentType="application/vnd.openxmlformats-officedocument.drawing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58.xml" ContentType="application/vnd.openxmlformats-officedocument.drawing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drawings/drawing59.xml" ContentType="application/vnd.openxmlformats-officedocument.drawing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drawings/drawing60.xml" ContentType="application/vnd.openxmlformats-officedocument.drawing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61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drawings/drawing62.xml" ContentType="application/vnd.openxmlformats-officedocument.drawing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63.xml" ContentType="application/vnd.openxmlformats-officedocument.drawing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64.xml" ContentType="application/vnd.openxmlformats-officedocument.drawing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drawings/drawing65.xml" ContentType="application/vnd.openxmlformats-officedocument.drawing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66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67.xml" ContentType="application/vnd.openxmlformats-officedocument.drawing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drawings/drawing68.xml" ContentType="application/vnd.openxmlformats-officedocument.drawing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drawings/drawing69.xml" ContentType="application/vnd.openxmlformats-officedocument.drawing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drawings/drawing70.xml" ContentType="application/vnd.openxmlformats-officedocument.drawing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71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drawings/drawing72.xml" ContentType="application/vnd.openxmlformats-officedocument.drawing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drawings/drawing73.xml" ContentType="application/vnd.openxmlformats-officedocument.drawing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drawings/drawing74.xml" ContentType="application/vnd.openxmlformats-officedocument.drawing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drawings/drawing75.xml" ContentType="application/vnd.openxmlformats-officedocument.drawing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drawings/drawing76.xml" ContentType="application/vnd.openxmlformats-officedocument.drawing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drawings/drawing77.xml" ContentType="application/vnd.openxmlformats-officedocument.drawing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drawings/drawing78.xml" ContentType="application/vnd.openxmlformats-officedocument.drawing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drawings/drawing79.xml" ContentType="application/vnd.openxmlformats-officedocument.drawing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drawings/drawing80.xml" ContentType="application/vnd.openxmlformats-officedocument.drawing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drawings/drawing81.xml" ContentType="application/vnd.openxmlformats-officedocument.drawing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drawings/drawing82.xml" ContentType="application/vnd.openxmlformats-officedocument.drawing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drawings/drawing83.xml" ContentType="application/vnd.openxmlformats-officedocument.drawing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drawings/drawing84.xml" ContentType="application/vnd.openxmlformats-officedocument.drawing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drawings/drawing85.xml" ContentType="application/vnd.openxmlformats-officedocument.drawing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drawings/drawing86.xml" ContentType="application/vnd.openxmlformats-officedocument.drawing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drawings/drawing87.xml" ContentType="application/vnd.openxmlformats-officedocument.drawing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drawings/drawing88.xml" ContentType="application/vnd.openxmlformats-officedocument.drawing+xml"/>
  <Override PartName="/xl/charts/chart17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176.xml" ContentType="application/vnd.openxmlformats-officedocument.drawingml.chart+xml"/>
  <Override PartName="/xl/drawings/drawing89.xml" ContentType="application/vnd.openxmlformats-officedocument.drawing+xml"/>
  <Override PartName="/xl/charts/chart17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178.xml" ContentType="application/vnd.openxmlformats-officedocument.drawingml.chart+xml"/>
  <Override PartName="/xl/drawings/drawing90.xml" ContentType="application/vnd.openxmlformats-officedocument.drawing+xml"/>
  <Override PartName="/xl/charts/chart179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80.xml" ContentType="application/vnd.openxmlformats-officedocument.drawingml.chart+xml"/>
  <Override PartName="/xl/drawings/drawing91.xml" ContentType="application/vnd.openxmlformats-officedocument.drawing+xml"/>
  <Override PartName="/xl/charts/chart181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82.xml" ContentType="application/vnd.openxmlformats-officedocument.drawingml.chart+xml"/>
  <Override PartName="/xl/drawings/drawing92.xml" ContentType="application/vnd.openxmlformats-officedocument.drawing+xml"/>
  <Override PartName="/xl/charts/chart18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84.xml" ContentType="application/vnd.openxmlformats-officedocument.drawingml.chart+xml"/>
  <Override PartName="/xl/drawings/drawing93.xml" ContentType="application/vnd.openxmlformats-officedocument.drawing+xml"/>
  <Override PartName="/xl/charts/chart18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86.xml" ContentType="application/vnd.openxmlformats-officedocument.drawingml.chart+xml"/>
  <Override PartName="/xl/drawings/drawing94.xml" ContentType="application/vnd.openxmlformats-officedocument.drawing+xml"/>
  <Override PartName="/xl/charts/chart18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88.xml" ContentType="application/vnd.openxmlformats-officedocument.drawingml.chart+xml"/>
  <Override PartName="/xl/drawings/drawing95.xml" ContentType="application/vnd.openxmlformats-officedocument.drawing+xml"/>
  <Override PartName="/xl/charts/chart18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90.xml" ContentType="application/vnd.openxmlformats-officedocument.drawingml.chart+xml"/>
  <Override PartName="/xl/drawings/drawing96.xml" ContentType="application/vnd.openxmlformats-officedocument.drawing+xml"/>
  <Override PartName="/xl/charts/chart19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92.xml" ContentType="application/vnd.openxmlformats-officedocument.drawingml.chart+xml"/>
  <Override PartName="/xl/drawings/drawing97.xml" ContentType="application/vnd.openxmlformats-officedocument.drawing+xml"/>
  <Override PartName="/xl/charts/chart19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94.xml" ContentType="application/vnd.openxmlformats-officedocument.drawingml.chart+xml"/>
  <Override PartName="/xl/drawings/drawing98.xml" ContentType="application/vnd.openxmlformats-officedocument.drawing+xml"/>
  <Override PartName="/xl/charts/chart195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96.xml" ContentType="application/vnd.openxmlformats-officedocument.drawingml.chart+xml"/>
  <Override PartName="/xl/drawings/drawing99.xml" ContentType="application/vnd.openxmlformats-officedocument.drawing+xml"/>
  <Override PartName="/xl/charts/chart197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98.xml" ContentType="application/vnd.openxmlformats-officedocument.drawingml.chart+xml"/>
  <Override PartName="/xl/drawings/drawing100.xml" ContentType="application/vnd.openxmlformats-officedocument.drawing+xml"/>
  <Override PartName="/xl/charts/chart199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200.xml" ContentType="application/vnd.openxmlformats-officedocument.drawingml.chart+xml"/>
  <Override PartName="/xl/drawings/drawing101.xml" ContentType="application/vnd.openxmlformats-officedocument.drawing+xml"/>
  <Override PartName="/xl/charts/chart201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0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4"/>
  <workbookPr/>
  <mc:AlternateContent xmlns:mc="http://schemas.openxmlformats.org/markup-compatibility/2006">
    <mc:Choice Requires="x15">
      <x15ac:absPath xmlns:x15ac="http://schemas.microsoft.com/office/spreadsheetml/2010/11/ac" url="\\storagesrv\Archivos\Dirección de Estudios Tecnicos\Departamento de Estadísticas\04. Estadisticas_Institucionales\2024\Publicar\Excel_Est_Inst_Ene_Sept_2024\"/>
    </mc:Choice>
  </mc:AlternateContent>
  <xr:revisionPtr revIDLastSave="0" documentId="13_ncr:1_{F1B1F254-2DD4-4A55-99AB-91466523FF85}" xr6:coauthVersionLast="36" xr6:coauthVersionMax="36" xr10:uidLastSave="{00000000-0000-0000-0000-000000000000}"/>
  <bookViews>
    <workbookView xWindow="0" yWindow="0" windowWidth="28800" windowHeight="11625" firstSheet="98" activeTab="100" xr2:uid="{00000000-000D-0000-FFFF-FFFF00000000}"/>
  </bookViews>
  <sheets>
    <sheet name="Enero-Diciembre 2015" sheetId="2" r:id="rId1"/>
    <sheet name="Enero-Abril 2016" sheetId="1" r:id="rId2"/>
    <sheet name="Enero-Mayo 2016" sheetId="3" r:id="rId3"/>
    <sheet name="Enero-Junio 2016" sheetId="4" r:id="rId4"/>
    <sheet name="Enero-Julio 2016" sheetId="5" r:id="rId5"/>
    <sheet name="Enero-Agosto 2016" sheetId="6" r:id="rId6"/>
    <sheet name="Enero-Septiembre 2016" sheetId="7" r:id="rId7"/>
    <sheet name="Enero-Octubre 2016" sheetId="8" r:id="rId8"/>
    <sheet name="Enero-Noviembre 2016 " sheetId="9" r:id="rId9"/>
    <sheet name="Enero-Diciembre 2016" sheetId="10" r:id="rId10"/>
    <sheet name="Enero 2017" sheetId="11" r:id="rId11"/>
    <sheet name="Febrero 2017" sheetId="12" r:id="rId12"/>
    <sheet name="Marzo 2017" sheetId="13" r:id="rId13"/>
    <sheet name="Abril 2017" sheetId="14" r:id="rId14"/>
    <sheet name="Mayo 2017" sheetId="15" r:id="rId15"/>
    <sheet name="Junio 2017" sheetId="16" r:id="rId16"/>
    <sheet name="Julio 2017" sheetId="17" r:id="rId17"/>
    <sheet name="Agosto 2017" sheetId="18" r:id="rId18"/>
    <sheet name="Septiembre 2017" sheetId="19" r:id="rId19"/>
    <sheet name="Octubre 2017" sheetId="20" r:id="rId20"/>
    <sheet name="Noviembre 2017" sheetId="21" r:id="rId21"/>
    <sheet name="Diciembre 2017" sheetId="22" r:id="rId22"/>
    <sheet name="Enero 2018" sheetId="23" r:id="rId23"/>
    <sheet name="Febrero 2018" sheetId="24" r:id="rId24"/>
    <sheet name="Marzo 2018" sheetId="25" r:id="rId25"/>
    <sheet name="Abril 2018" sheetId="26" r:id="rId26"/>
    <sheet name="Mayo 2018" sheetId="27" r:id="rId27"/>
    <sheet name="Junio 2018" sheetId="28" r:id="rId28"/>
    <sheet name="Julio 2018" sheetId="29" r:id="rId29"/>
    <sheet name="Agosto 2018" sheetId="30" r:id="rId30"/>
    <sheet name="Septiembre 2018" sheetId="31" r:id="rId31"/>
    <sheet name="Octubre 2018" sheetId="32" r:id="rId32"/>
    <sheet name="Noviembre 2018" sheetId="33" r:id="rId33"/>
    <sheet name="Diciembre 2018" sheetId="34" r:id="rId34"/>
    <sheet name="Enero 2019" sheetId="35" r:id="rId35"/>
    <sheet name="Febrero 2019" sheetId="36" r:id="rId36"/>
    <sheet name="Marzo 2019" sheetId="37" r:id="rId37"/>
    <sheet name="Abril 2019" sheetId="38" r:id="rId38"/>
    <sheet name="Mayo 2019" sheetId="39" r:id="rId39"/>
    <sheet name="Junio 2019" sheetId="40" r:id="rId40"/>
    <sheet name="Julio 2019" sheetId="41" r:id="rId41"/>
    <sheet name="Agosto 2019" sheetId="42" r:id="rId42"/>
    <sheet name="Septiembre 2019" sheetId="43" r:id="rId43"/>
    <sheet name="Octubre 2019" sheetId="44" r:id="rId44"/>
    <sheet name="Noviembre 2019" sheetId="45" r:id="rId45"/>
    <sheet name="Diciembre 2019" sheetId="46" r:id="rId46"/>
    <sheet name="Enero 2020" sheetId="47" r:id="rId47"/>
    <sheet name="Febrero 2020" sheetId="48" r:id="rId48"/>
    <sheet name="Marzo 2020" sheetId="49" r:id="rId49"/>
    <sheet name="Abril 2020" sheetId="50" r:id="rId50"/>
    <sheet name="Mayo 2020 " sheetId="51" r:id="rId51"/>
    <sheet name="Junio 2020 " sheetId="52" r:id="rId52"/>
    <sheet name="Julio 2020" sheetId="53" r:id="rId53"/>
    <sheet name="Agosto 2020" sheetId="54" r:id="rId54"/>
    <sheet name="Septiembre 2020 " sheetId="55" r:id="rId55"/>
    <sheet name="Octubre 2020" sheetId="56" r:id="rId56"/>
    <sheet name="Noviembre 2020 " sheetId="57" r:id="rId57"/>
    <sheet name="Diciembre 2020" sheetId="58" r:id="rId58"/>
    <sheet name="Enero 2021" sheetId="59" r:id="rId59"/>
    <sheet name="Febrero 2021 " sheetId="60" r:id="rId60"/>
    <sheet name="Marzo 2021  " sheetId="61" r:id="rId61"/>
    <sheet name="Abril 2021" sheetId="62" r:id="rId62"/>
    <sheet name="Mayo 2021" sheetId="63" r:id="rId63"/>
    <sheet name="Junio 2021" sheetId="64" r:id="rId64"/>
    <sheet name="Julio 2021" sheetId="65" r:id="rId65"/>
    <sheet name="Agosto 2021" sheetId="66" r:id="rId66"/>
    <sheet name="Septiembre 2021" sheetId="67" r:id="rId67"/>
    <sheet name="Diciembre 2021" sheetId="68" r:id="rId68"/>
    <sheet name="Enero 2022" sheetId="71" r:id="rId69"/>
    <sheet name="Febrero 2022" sheetId="72" r:id="rId70"/>
    <sheet name="Marzo 2022" sheetId="69" r:id="rId71"/>
    <sheet name="Abril 2022" sheetId="73" r:id="rId72"/>
    <sheet name="Mayo 2022" sheetId="74" r:id="rId73"/>
    <sheet name="Junio 2022" sheetId="70" r:id="rId74"/>
    <sheet name="Julio 2022" sheetId="75" r:id="rId75"/>
    <sheet name="Agosto 2022" sheetId="76" r:id="rId76"/>
    <sheet name="Septiembre 2022" sheetId="77" r:id="rId77"/>
    <sheet name="Octubre 2022" sheetId="78" r:id="rId78"/>
    <sheet name="Noviembre 2022" sheetId="79" r:id="rId79"/>
    <sheet name="Diciembre 2022" sheetId="80" r:id="rId80"/>
    <sheet name="Enero 2023" sheetId="81" r:id="rId81"/>
    <sheet name="Febrero 2023" sheetId="82" r:id="rId82"/>
    <sheet name="Marzo 2023" sheetId="83" r:id="rId83"/>
    <sheet name="Abril 2023" sheetId="84" r:id="rId84"/>
    <sheet name="Mayo 2023" sheetId="85" r:id="rId85"/>
    <sheet name="Junio 2023" sheetId="86" r:id="rId86"/>
    <sheet name="Julio 2023" sheetId="87" r:id="rId87"/>
    <sheet name="Agosto 2023" sheetId="88" r:id="rId88"/>
    <sheet name="Septiembre 2023" sheetId="89" r:id="rId89"/>
    <sheet name="Octubre 2023" sheetId="90" r:id="rId90"/>
    <sheet name="Noviembre 2023" sheetId="91" r:id="rId91"/>
    <sheet name="Diciembre 2023" sheetId="92" r:id="rId92"/>
    <sheet name="Enero 2024" sheetId="93" r:id="rId93"/>
    <sheet name="Febrero 2024" sheetId="94" r:id="rId94"/>
    <sheet name="Marzo 2024" sheetId="95" r:id="rId95"/>
    <sheet name="Abril 2024" sheetId="96" r:id="rId96"/>
    <sheet name="Mayo 2024" sheetId="98" r:id="rId97"/>
    <sheet name="Junio 2024" sheetId="99" r:id="rId98"/>
    <sheet name="Julio 2024" sheetId="101" r:id="rId99"/>
    <sheet name="Agosto 2024" sheetId="102" r:id="rId100"/>
    <sheet name="Septiembre 2024" sheetId="103" r:id="rId101"/>
  </sheets>
  <definedNames>
    <definedName name="_xlnm.Print_Area" localSheetId="13">'Abril 2017'!$A$1:$N$52</definedName>
    <definedName name="_xlnm.Print_Area" localSheetId="25">'Abril 2018'!$A$1:$N$52</definedName>
    <definedName name="_xlnm.Print_Area" localSheetId="37">'Abril 2019'!$A$1:$N$52</definedName>
    <definedName name="_xlnm.Print_Area" localSheetId="49">'Abril 2020'!$A$1:$N$52</definedName>
    <definedName name="_xlnm.Print_Area" localSheetId="61">'Abril 2021'!$A$1:$N$52</definedName>
    <definedName name="_xlnm.Print_Area" localSheetId="71">'Abril 2022'!$A$1:$N$52</definedName>
    <definedName name="_xlnm.Print_Area" localSheetId="83">'Abril 2023'!$A$1:$N$52</definedName>
    <definedName name="_xlnm.Print_Area" localSheetId="95">'Abril 2024'!$A$1:$F$71</definedName>
    <definedName name="_xlnm.Print_Area" localSheetId="17">'Agosto 2017'!$A$1:$N$52</definedName>
    <definedName name="_xlnm.Print_Area" localSheetId="29">'Agosto 2018'!$A$1:$N$52</definedName>
    <definedName name="_xlnm.Print_Area" localSheetId="41">'Agosto 2019'!$A$1:$N$52</definedName>
    <definedName name="_xlnm.Print_Area" localSheetId="53">'Agosto 2020'!$A$1:$N$52</definedName>
    <definedName name="_xlnm.Print_Area" localSheetId="65">'Agosto 2021'!$A$1:$N$52</definedName>
    <definedName name="_xlnm.Print_Area" localSheetId="75">'Agosto 2022'!$A$1:$N$52</definedName>
    <definedName name="_xlnm.Print_Area" localSheetId="87">'Agosto 2023'!$A$1:$F$72</definedName>
    <definedName name="_xlnm.Print_Area" localSheetId="99">'Agosto 2024'!$A$1:$F$71</definedName>
    <definedName name="_xlnm.Print_Area" localSheetId="21">'Diciembre 2017'!$A$1:$N$52</definedName>
    <definedName name="_xlnm.Print_Area" localSheetId="33">'Diciembre 2018'!$A$1:$N$52</definedName>
    <definedName name="_xlnm.Print_Area" localSheetId="45">'Diciembre 2019'!$A$1:$N$52</definedName>
    <definedName name="_xlnm.Print_Area" localSheetId="57">'Diciembre 2020'!$A$1:$N$52</definedName>
    <definedName name="_xlnm.Print_Area" localSheetId="67">'Diciembre 2021'!$A$1:$N$52</definedName>
    <definedName name="_xlnm.Print_Area" localSheetId="79">'Diciembre 2022'!$A$1:$N$52</definedName>
    <definedName name="_xlnm.Print_Area" localSheetId="91">'Diciembre 2023'!$A$1:$F$71</definedName>
    <definedName name="_xlnm.Print_Area" localSheetId="10">'Enero 2017'!$A$1:$N$52</definedName>
    <definedName name="_xlnm.Print_Area" localSheetId="22">'Enero 2018'!$A$1:$N$52</definedName>
    <definedName name="_xlnm.Print_Area" localSheetId="34">'Enero 2019'!$A$1:$N$52</definedName>
    <definedName name="_xlnm.Print_Area" localSheetId="46">'Enero 2020'!$A$1:$N$52</definedName>
    <definedName name="_xlnm.Print_Area" localSheetId="58">'Enero 2021'!$A$1:$N$52</definedName>
    <definedName name="_xlnm.Print_Area" localSheetId="68">'Enero 2022'!$A$1:$N$52</definedName>
    <definedName name="_xlnm.Print_Area" localSheetId="80">'Enero 2023'!$A$1:$N$52</definedName>
    <definedName name="_xlnm.Print_Area" localSheetId="92">'Enero 2024'!$A$1:$F$71</definedName>
    <definedName name="_xlnm.Print_Area" localSheetId="1">'Enero-Abril 2016'!$A$1:$N$52</definedName>
    <definedName name="_xlnm.Print_Area" localSheetId="5">'Enero-Agosto 2016'!$A$1:$N$52</definedName>
    <definedName name="_xlnm.Print_Area" localSheetId="9">'Enero-Diciembre 2016'!$A$1:$N$52</definedName>
    <definedName name="_xlnm.Print_Area" localSheetId="4">'Enero-Julio 2016'!$A$1:$N$52</definedName>
    <definedName name="_xlnm.Print_Area" localSheetId="3">'Enero-Junio 2016'!$A$1:$N$52</definedName>
    <definedName name="_xlnm.Print_Area" localSheetId="2">'Enero-Mayo 2016'!$A$1:$N$52</definedName>
    <definedName name="_xlnm.Print_Area" localSheetId="8">'Enero-Noviembre 2016 '!$A$1:$N$52</definedName>
    <definedName name="_xlnm.Print_Area" localSheetId="7">'Enero-Octubre 2016'!$A$1:$N$52</definedName>
    <definedName name="_xlnm.Print_Area" localSheetId="6">'Enero-Septiembre 2016'!$A$1:$N$52</definedName>
    <definedName name="_xlnm.Print_Area" localSheetId="11">'Febrero 2017'!$A$1:$N$52</definedName>
    <definedName name="_xlnm.Print_Area" localSheetId="23">'Febrero 2018'!$A$1:$N$52</definedName>
    <definedName name="_xlnm.Print_Area" localSheetId="35">'Febrero 2019'!$A$1:$N$52</definedName>
    <definedName name="_xlnm.Print_Area" localSheetId="47">'Febrero 2020'!$A$1:$N$52</definedName>
    <definedName name="_xlnm.Print_Area" localSheetId="59">'Febrero 2021 '!$A$1:$N$52</definedName>
    <definedName name="_xlnm.Print_Area" localSheetId="69">'Febrero 2022'!$A$1:$N$52</definedName>
    <definedName name="_xlnm.Print_Area" localSheetId="81">'Febrero 2023'!$A$1:$N$52</definedName>
    <definedName name="_xlnm.Print_Area" localSheetId="93">'Febrero 2024'!$A$1:$F$71</definedName>
    <definedName name="_xlnm.Print_Area" localSheetId="16">'Julio 2017'!$A$1:$N$52</definedName>
    <definedName name="_xlnm.Print_Area" localSheetId="28">'Julio 2018'!$A$1:$N$52</definedName>
    <definedName name="_xlnm.Print_Area" localSheetId="40">'Julio 2019'!$A$1:$N$52</definedName>
    <definedName name="_xlnm.Print_Area" localSheetId="52">'Julio 2020'!$A$1:$N$52</definedName>
    <definedName name="_xlnm.Print_Area" localSheetId="64">'Julio 2021'!$A$1:$N$52</definedName>
    <definedName name="_xlnm.Print_Area" localSheetId="74">'Julio 2022'!$A$1:$N$52</definedName>
    <definedName name="_xlnm.Print_Area" localSheetId="86">'Julio 2023'!$A$1:$N$52</definedName>
    <definedName name="_xlnm.Print_Area" localSheetId="98">'Julio 2024'!$A$1:$F$71</definedName>
    <definedName name="_xlnm.Print_Area" localSheetId="15">'Junio 2017'!$A$1:$N$52</definedName>
    <definedName name="_xlnm.Print_Area" localSheetId="27">'Junio 2018'!$A$1:$N$52</definedName>
    <definedName name="_xlnm.Print_Area" localSheetId="39">'Junio 2019'!$A$1:$N$52</definedName>
    <definedName name="_xlnm.Print_Area" localSheetId="51">'Junio 2020 '!$A$1:$N$52</definedName>
    <definedName name="_xlnm.Print_Area" localSheetId="63">'Junio 2021'!$A$1:$N$52</definedName>
    <definedName name="_xlnm.Print_Area" localSheetId="73">'Junio 2022'!$A$1:$N$52</definedName>
    <definedName name="_xlnm.Print_Area" localSheetId="85">'Junio 2023'!$A$1:$N$52</definedName>
    <definedName name="_xlnm.Print_Area" localSheetId="97">'Junio 2024'!$A$1:$F$71</definedName>
    <definedName name="_xlnm.Print_Area" localSheetId="12">'Marzo 2017'!$A$1:$N$52</definedName>
    <definedName name="_xlnm.Print_Area" localSheetId="24">'Marzo 2018'!$A$1:$N$52</definedName>
    <definedName name="_xlnm.Print_Area" localSheetId="36">'Marzo 2019'!$A$1:$N$52</definedName>
    <definedName name="_xlnm.Print_Area" localSheetId="48">'Marzo 2020'!$A$1:$N$52</definedName>
    <definedName name="_xlnm.Print_Area" localSheetId="60">'Marzo 2021  '!$A$1:$N$52</definedName>
    <definedName name="_xlnm.Print_Area" localSheetId="70">'Marzo 2022'!$A$1:$N$52</definedName>
    <definedName name="_xlnm.Print_Area" localSheetId="82">'Marzo 2023'!$A$1:$N$52</definedName>
    <definedName name="_xlnm.Print_Area" localSheetId="94">'Marzo 2024'!$A$1:$F$71</definedName>
    <definedName name="_xlnm.Print_Area" localSheetId="14">'Mayo 2017'!$A$1:$N$52</definedName>
    <definedName name="_xlnm.Print_Area" localSheetId="26">'Mayo 2018'!$A$1:$N$52</definedName>
    <definedName name="_xlnm.Print_Area" localSheetId="38">'Mayo 2019'!$A$1:$N$52</definedName>
    <definedName name="_xlnm.Print_Area" localSheetId="50">'Mayo 2020 '!$A$1:$N$52</definedName>
    <definedName name="_xlnm.Print_Area" localSheetId="62">'Mayo 2021'!$A$1:$N$52</definedName>
    <definedName name="_xlnm.Print_Area" localSheetId="72">'Mayo 2022'!$A$1:$N$52</definedName>
    <definedName name="_xlnm.Print_Area" localSheetId="84">'Mayo 2023'!$A$1:$N$53</definedName>
    <definedName name="_xlnm.Print_Area" localSheetId="96">'Mayo 2024'!$A$1:$F$71</definedName>
    <definedName name="_xlnm.Print_Area" localSheetId="20">'Noviembre 2017'!$A$1:$N$52</definedName>
    <definedName name="_xlnm.Print_Area" localSheetId="32">'Noviembre 2018'!$A$1:$N$52</definedName>
    <definedName name="_xlnm.Print_Area" localSheetId="44">'Noviembre 2019'!$A$1:$N$52</definedName>
    <definedName name="_xlnm.Print_Area" localSheetId="56">'Noviembre 2020 '!$A$1:$N$52</definedName>
    <definedName name="_xlnm.Print_Area" localSheetId="78">'Noviembre 2022'!$A$1:$N$52</definedName>
    <definedName name="_xlnm.Print_Area" localSheetId="90">'Noviembre 2023'!$A$1:$F$72</definedName>
    <definedName name="_xlnm.Print_Area" localSheetId="19">'Octubre 2017'!$A$1:$N$52</definedName>
    <definedName name="_xlnm.Print_Area" localSheetId="31">'Octubre 2018'!$A$1:$N$52</definedName>
    <definedName name="_xlnm.Print_Area" localSheetId="43">'Octubre 2019'!$A$1:$N$52</definedName>
    <definedName name="_xlnm.Print_Area" localSheetId="55">'Octubre 2020'!$A$1:$N$52</definedName>
    <definedName name="_xlnm.Print_Area" localSheetId="77">'Octubre 2022'!$A$1:$N$52</definedName>
    <definedName name="_xlnm.Print_Area" localSheetId="89">'Octubre 2023'!$A$1:$F$72</definedName>
    <definedName name="_xlnm.Print_Area" localSheetId="18">'Septiembre 2017'!$A$1:$N$52</definedName>
    <definedName name="_xlnm.Print_Area" localSheetId="30">'Septiembre 2018'!$A$1:$N$52</definedName>
    <definedName name="_xlnm.Print_Area" localSheetId="42">'Septiembre 2019'!$A$1:$N$52</definedName>
    <definedName name="_xlnm.Print_Area" localSheetId="54">'Septiembre 2020 '!$A$1:$N$52</definedName>
    <definedName name="_xlnm.Print_Area" localSheetId="66">'Septiembre 2021'!$A$1:$N$52</definedName>
    <definedName name="_xlnm.Print_Area" localSheetId="76">'Septiembre 2022'!$A$1:$N$52</definedName>
    <definedName name="_xlnm.Print_Area" localSheetId="88">'Septiembre 2023'!$A$1:$F$72</definedName>
    <definedName name="_xlnm.Print_Area" localSheetId="100">'Septiembre 2024'!$A$1:$F$71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29" i="103" l="1"/>
  <c r="R29" i="103"/>
  <c r="S28" i="103"/>
  <c r="R28" i="103" s="1"/>
  <c r="S27" i="103"/>
  <c r="R27" i="103" s="1"/>
  <c r="S26" i="103"/>
  <c r="R26" i="103"/>
  <c r="S25" i="103"/>
  <c r="R25" i="103"/>
  <c r="E25" i="103"/>
  <c r="S24" i="103"/>
  <c r="R24" i="103"/>
  <c r="F24" i="103"/>
  <c r="E24" i="103"/>
  <c r="E23" i="103"/>
  <c r="F22" i="103"/>
  <c r="E22" i="103"/>
  <c r="F21" i="103"/>
  <c r="E21" i="103"/>
  <c r="F20" i="103"/>
  <c r="E20" i="103"/>
  <c r="F19" i="103"/>
  <c r="E19" i="103"/>
  <c r="D18" i="103"/>
  <c r="C18" i="103"/>
  <c r="F16" i="103"/>
  <c r="E16" i="103"/>
  <c r="F15" i="103"/>
  <c r="E15" i="103"/>
  <c r="F14" i="103"/>
  <c r="E14" i="103"/>
  <c r="S13" i="103"/>
  <c r="R13" i="103"/>
  <c r="F13" i="103"/>
  <c r="E13" i="103"/>
  <c r="S12" i="103"/>
  <c r="R12" i="103"/>
  <c r="D12" i="103"/>
  <c r="C12" i="103"/>
  <c r="S11" i="103"/>
  <c r="R11" i="103"/>
  <c r="F18" i="103" l="1"/>
  <c r="F12" i="103"/>
  <c r="E18" i="103"/>
  <c r="E12" i="103"/>
  <c r="F24" i="102"/>
  <c r="F22" i="102"/>
  <c r="F21" i="102"/>
  <c r="F20" i="102"/>
  <c r="F19" i="102"/>
  <c r="F16" i="102"/>
  <c r="F15" i="102"/>
  <c r="F14" i="102"/>
  <c r="S12" i="102" l="1"/>
  <c r="S13" i="102"/>
  <c r="R13" i="102" s="1"/>
  <c r="S11" i="102"/>
  <c r="R12" i="102"/>
  <c r="R11" i="102"/>
  <c r="S27" i="102"/>
  <c r="R27" i="102" s="1"/>
  <c r="S25" i="102"/>
  <c r="R25" i="102" s="1"/>
  <c r="S26" i="102"/>
  <c r="R26" i="102" s="1"/>
  <c r="S28" i="102"/>
  <c r="R28" i="102" s="1"/>
  <c r="S29" i="102"/>
  <c r="S24" i="102"/>
  <c r="R29" i="102"/>
  <c r="E25" i="102"/>
  <c r="R24" i="102"/>
  <c r="E24" i="102"/>
  <c r="E23" i="102"/>
  <c r="E22" i="102"/>
  <c r="E21" i="102"/>
  <c r="E20" i="102"/>
  <c r="E19" i="102"/>
  <c r="D18" i="102"/>
  <c r="C18" i="102"/>
  <c r="E16" i="102"/>
  <c r="E15" i="102"/>
  <c r="E14" i="102"/>
  <c r="F13" i="102"/>
  <c r="E13" i="102"/>
  <c r="D12" i="102"/>
  <c r="C12" i="102"/>
  <c r="S29" i="101"/>
  <c r="R29" i="101" s="1"/>
  <c r="S28" i="101"/>
  <c r="R28" i="101" s="1"/>
  <c r="S27" i="101"/>
  <c r="R27" i="101" s="1"/>
  <c r="S26" i="101"/>
  <c r="R26" i="101" s="1"/>
  <c r="S25" i="101"/>
  <c r="R25" i="101"/>
  <c r="E25" i="101"/>
  <c r="S24" i="101"/>
  <c r="R24" i="101"/>
  <c r="F24" i="101"/>
  <c r="E24" i="101"/>
  <c r="E23" i="101"/>
  <c r="F22" i="101"/>
  <c r="E22" i="101"/>
  <c r="F21" i="101"/>
  <c r="E21" i="101"/>
  <c r="F20" i="101"/>
  <c r="E20" i="101"/>
  <c r="F19" i="101"/>
  <c r="E19" i="101"/>
  <c r="D18" i="101"/>
  <c r="C18" i="101"/>
  <c r="F16" i="101"/>
  <c r="E16" i="101"/>
  <c r="F15" i="101"/>
  <c r="E15" i="101"/>
  <c r="F14" i="101"/>
  <c r="E14" i="101"/>
  <c r="S13" i="101"/>
  <c r="R13" i="101" s="1"/>
  <c r="F13" i="101"/>
  <c r="E13" i="101"/>
  <c r="S12" i="101"/>
  <c r="R12" i="101" s="1"/>
  <c r="D12" i="101"/>
  <c r="C12" i="101"/>
  <c r="S11" i="101"/>
  <c r="R11" i="101" s="1"/>
  <c r="E18" i="102" l="1"/>
  <c r="F12" i="102"/>
  <c r="E18" i="101"/>
  <c r="F12" i="101"/>
  <c r="F18" i="102"/>
  <c r="E12" i="102"/>
  <c r="F18" i="101"/>
  <c r="E12" i="101"/>
  <c r="E23" i="99"/>
  <c r="S29" i="99"/>
  <c r="R29" i="99" s="1"/>
  <c r="S28" i="99"/>
  <c r="R28" i="99" s="1"/>
  <c r="S27" i="99"/>
  <c r="R27" i="99" s="1"/>
  <c r="S26" i="99"/>
  <c r="R26" i="99"/>
  <c r="S25" i="99"/>
  <c r="R25" i="99"/>
  <c r="E25" i="99"/>
  <c r="S24" i="99"/>
  <c r="R24" i="99" s="1"/>
  <c r="F24" i="99"/>
  <c r="E24" i="99"/>
  <c r="F22" i="99"/>
  <c r="E22" i="99"/>
  <c r="F21" i="99"/>
  <c r="E21" i="99"/>
  <c r="F20" i="99"/>
  <c r="E20" i="99"/>
  <c r="F19" i="99"/>
  <c r="E19" i="99"/>
  <c r="D18" i="99"/>
  <c r="C18" i="99"/>
  <c r="F16" i="99"/>
  <c r="E16" i="99"/>
  <c r="F15" i="99"/>
  <c r="E15" i="99"/>
  <c r="F14" i="99"/>
  <c r="E14" i="99"/>
  <c r="S13" i="99"/>
  <c r="R13" i="99"/>
  <c r="F13" i="99"/>
  <c r="E13" i="99"/>
  <c r="S12" i="99"/>
  <c r="R12" i="99"/>
  <c r="D12" i="99"/>
  <c r="E12" i="99" s="1"/>
  <c r="C12" i="99"/>
  <c r="S11" i="99"/>
  <c r="R11" i="99" s="1"/>
  <c r="F18" i="99" l="1"/>
  <c r="F12" i="99"/>
  <c r="E18" i="99"/>
  <c r="S29" i="98" l="1"/>
  <c r="R29" i="98" s="1"/>
  <c r="S28" i="98"/>
  <c r="R28" i="98" s="1"/>
  <c r="S27" i="98"/>
  <c r="R27" i="98" s="1"/>
  <c r="S26" i="98"/>
  <c r="R26" i="98"/>
  <c r="S25" i="98"/>
  <c r="R25" i="98" s="1"/>
  <c r="E25" i="98"/>
  <c r="S24" i="98"/>
  <c r="R24" i="98"/>
  <c r="F24" i="98"/>
  <c r="E24" i="98"/>
  <c r="E23" i="98"/>
  <c r="F22" i="98"/>
  <c r="E22" i="98"/>
  <c r="F21" i="98"/>
  <c r="E21" i="98"/>
  <c r="F20" i="98"/>
  <c r="E20" i="98"/>
  <c r="F19" i="98"/>
  <c r="E19" i="98"/>
  <c r="D18" i="98"/>
  <c r="C18" i="98"/>
  <c r="F16" i="98"/>
  <c r="E16" i="98"/>
  <c r="F15" i="98"/>
  <c r="E15" i="98"/>
  <c r="F14" i="98"/>
  <c r="E14" i="98"/>
  <c r="S13" i="98"/>
  <c r="R13" i="98"/>
  <c r="F13" i="98"/>
  <c r="E13" i="98"/>
  <c r="S12" i="98"/>
  <c r="R12" i="98"/>
  <c r="D12" i="98"/>
  <c r="C12" i="98"/>
  <c r="S11" i="98"/>
  <c r="R11" i="98" s="1"/>
  <c r="S29" i="96"/>
  <c r="R29" i="96" s="1"/>
  <c r="S28" i="96"/>
  <c r="R28" i="96"/>
  <c r="S27" i="96"/>
  <c r="R27" i="96" s="1"/>
  <c r="S26" i="96"/>
  <c r="R26" i="96" s="1"/>
  <c r="S25" i="96"/>
  <c r="R25" i="96"/>
  <c r="E25" i="96"/>
  <c r="S24" i="96"/>
  <c r="R24" i="96"/>
  <c r="F24" i="96"/>
  <c r="E24" i="96"/>
  <c r="E23" i="96"/>
  <c r="F22" i="96"/>
  <c r="E22" i="96"/>
  <c r="F21" i="96"/>
  <c r="E21" i="96"/>
  <c r="F20" i="96"/>
  <c r="E20" i="96"/>
  <c r="F19" i="96"/>
  <c r="E19" i="96"/>
  <c r="D18" i="96"/>
  <c r="C18" i="96"/>
  <c r="F16" i="96"/>
  <c r="E16" i="96"/>
  <c r="F15" i="96"/>
  <c r="E15" i="96"/>
  <c r="F14" i="96"/>
  <c r="E14" i="96"/>
  <c r="S13" i="96"/>
  <c r="R13" i="96"/>
  <c r="F13" i="96"/>
  <c r="E13" i="96"/>
  <c r="S12" i="96"/>
  <c r="R12" i="96"/>
  <c r="D12" i="96"/>
  <c r="C12" i="96"/>
  <c r="S11" i="96"/>
  <c r="R11" i="96" s="1"/>
  <c r="E18" i="98" l="1"/>
  <c r="F12" i="98"/>
  <c r="F18" i="98"/>
  <c r="E12" i="98"/>
  <c r="E18" i="96"/>
  <c r="F12" i="96"/>
  <c r="F18" i="96"/>
  <c r="E12" i="96"/>
  <c r="S29" i="95"/>
  <c r="R29" i="95" s="1"/>
  <c r="S28" i="95"/>
  <c r="R28" i="95" s="1"/>
  <c r="S27" i="95"/>
  <c r="R27" i="95" s="1"/>
  <c r="S26" i="95"/>
  <c r="R26" i="95"/>
  <c r="S25" i="95"/>
  <c r="R25" i="95" s="1"/>
  <c r="E25" i="95"/>
  <c r="S24" i="95"/>
  <c r="R24" i="95" s="1"/>
  <c r="F24" i="95"/>
  <c r="E24" i="95"/>
  <c r="E23" i="95"/>
  <c r="F22" i="95"/>
  <c r="E22" i="95"/>
  <c r="F21" i="95"/>
  <c r="E21" i="95"/>
  <c r="F20" i="95"/>
  <c r="E20" i="95"/>
  <c r="F19" i="95"/>
  <c r="E19" i="95"/>
  <c r="D18" i="95"/>
  <c r="C18" i="95"/>
  <c r="F16" i="95"/>
  <c r="E16" i="95"/>
  <c r="F15" i="95"/>
  <c r="E15" i="95"/>
  <c r="F14" i="95"/>
  <c r="E14" i="95"/>
  <c r="S13" i="95"/>
  <c r="R13" i="95"/>
  <c r="F13" i="95"/>
  <c r="E13" i="95"/>
  <c r="S12" i="95"/>
  <c r="R12" i="95" s="1"/>
  <c r="D12" i="95"/>
  <c r="E12" i="95" s="1"/>
  <c r="C12" i="95"/>
  <c r="S11" i="95"/>
  <c r="R11" i="95" s="1"/>
  <c r="F18" i="95" l="1"/>
  <c r="F12" i="95"/>
  <c r="E18" i="95"/>
  <c r="S29" i="94" l="1"/>
  <c r="R29" i="94"/>
  <c r="S28" i="94"/>
  <c r="R28" i="94"/>
  <c r="S27" i="94"/>
  <c r="R27" i="94" s="1"/>
  <c r="S26" i="94"/>
  <c r="R26" i="94"/>
  <c r="S25" i="94"/>
  <c r="R25" i="94"/>
  <c r="E25" i="94"/>
  <c r="S24" i="94"/>
  <c r="R24" i="94" s="1"/>
  <c r="F24" i="94"/>
  <c r="E24" i="94"/>
  <c r="E23" i="94"/>
  <c r="F22" i="94"/>
  <c r="E22" i="94"/>
  <c r="F21" i="94"/>
  <c r="E21" i="94"/>
  <c r="F20" i="94"/>
  <c r="E20" i="94"/>
  <c r="F19" i="94"/>
  <c r="E19" i="94"/>
  <c r="D18" i="94"/>
  <c r="F18" i="94" s="1"/>
  <c r="C18" i="94"/>
  <c r="F16" i="94"/>
  <c r="E16" i="94"/>
  <c r="F15" i="94"/>
  <c r="E15" i="94"/>
  <c r="F14" i="94"/>
  <c r="E14" i="94"/>
  <c r="S13" i="94"/>
  <c r="R13" i="94" s="1"/>
  <c r="F13" i="94"/>
  <c r="E13" i="94"/>
  <c r="S12" i="94"/>
  <c r="R12" i="94"/>
  <c r="D12" i="94"/>
  <c r="C12" i="94"/>
  <c r="S11" i="94"/>
  <c r="R11" i="94"/>
  <c r="S29" i="93"/>
  <c r="R29" i="93" s="1"/>
  <c r="S28" i="93"/>
  <c r="R28" i="93" s="1"/>
  <c r="S27" i="93"/>
  <c r="R27" i="93" s="1"/>
  <c r="S26" i="93"/>
  <c r="R26" i="93"/>
  <c r="S25" i="93"/>
  <c r="R25" i="93" s="1"/>
  <c r="E25" i="93"/>
  <c r="S24" i="93"/>
  <c r="R24" i="93"/>
  <c r="F24" i="93"/>
  <c r="E24" i="93"/>
  <c r="E23" i="93"/>
  <c r="F22" i="93"/>
  <c r="E22" i="93"/>
  <c r="F21" i="93"/>
  <c r="E21" i="93"/>
  <c r="F20" i="93"/>
  <c r="E20" i="93"/>
  <c r="F19" i="93"/>
  <c r="E19" i="93"/>
  <c r="D18" i="93"/>
  <c r="E18" i="93" s="1"/>
  <c r="C18" i="93"/>
  <c r="F16" i="93"/>
  <c r="E16" i="93"/>
  <c r="F15" i="93"/>
  <c r="E15" i="93"/>
  <c r="F14" i="93"/>
  <c r="E14" i="93"/>
  <c r="S13" i="93"/>
  <c r="R13" i="93"/>
  <c r="F13" i="93"/>
  <c r="E13" i="93"/>
  <c r="S12" i="93"/>
  <c r="R12" i="93" s="1"/>
  <c r="D12" i="93"/>
  <c r="C12" i="93"/>
  <c r="F12" i="93" s="1"/>
  <c r="S11" i="93"/>
  <c r="R11" i="93" s="1"/>
  <c r="S29" i="92"/>
  <c r="R29" i="92"/>
  <c r="S28" i="92"/>
  <c r="R28" i="92" s="1"/>
  <c r="S27" i="92"/>
  <c r="R27" i="92" s="1"/>
  <c r="S26" i="92"/>
  <c r="R26" i="92"/>
  <c r="S25" i="92"/>
  <c r="R25" i="92"/>
  <c r="E25" i="92"/>
  <c r="S24" i="92"/>
  <c r="R24" i="92"/>
  <c r="F24" i="92"/>
  <c r="E24" i="92"/>
  <c r="E23" i="92"/>
  <c r="F22" i="92"/>
  <c r="E22" i="92"/>
  <c r="F21" i="92"/>
  <c r="E21" i="92"/>
  <c r="F20" i="92"/>
  <c r="E20" i="92"/>
  <c r="F19" i="92"/>
  <c r="E19" i="92"/>
  <c r="D18" i="92"/>
  <c r="F18" i="92" s="1"/>
  <c r="C18" i="92"/>
  <c r="F16" i="92"/>
  <c r="E16" i="92"/>
  <c r="F15" i="92"/>
  <c r="E15" i="92"/>
  <c r="F14" i="92"/>
  <c r="E14" i="92"/>
  <c r="S13" i="92"/>
  <c r="R13" i="92" s="1"/>
  <c r="F13" i="92"/>
  <c r="E13" i="92"/>
  <c r="S12" i="92"/>
  <c r="R12" i="92" s="1"/>
  <c r="D12" i="92"/>
  <c r="C12" i="92"/>
  <c r="S11" i="92"/>
  <c r="R11" i="92" s="1"/>
  <c r="F12" i="94" l="1"/>
  <c r="E12" i="93"/>
  <c r="E18" i="94"/>
  <c r="E12" i="94"/>
  <c r="F18" i="93"/>
  <c r="E18" i="92"/>
  <c r="F12" i="92"/>
  <c r="E12" i="92"/>
  <c r="S30" i="91"/>
  <c r="R30" i="91"/>
  <c r="S29" i="91"/>
  <c r="R29" i="91" s="1"/>
  <c r="S28" i="91"/>
  <c r="R28" i="91" s="1"/>
  <c r="S27" i="91"/>
  <c r="R27" i="91" s="1"/>
  <c r="S26" i="91"/>
  <c r="R26" i="91"/>
  <c r="S25" i="91"/>
  <c r="R25" i="91"/>
  <c r="E25" i="91"/>
  <c r="S24" i="91"/>
  <c r="R24" i="91"/>
  <c r="F24" i="91"/>
  <c r="E24" i="91"/>
  <c r="E23" i="91"/>
  <c r="F22" i="91"/>
  <c r="E22" i="91"/>
  <c r="F21" i="91"/>
  <c r="E21" i="91"/>
  <c r="F20" i="91"/>
  <c r="E20" i="91"/>
  <c r="F19" i="91"/>
  <c r="E19" i="91"/>
  <c r="D18" i="91"/>
  <c r="C18" i="91"/>
  <c r="F16" i="91"/>
  <c r="E16" i="91"/>
  <c r="F15" i="91"/>
  <c r="E15" i="91"/>
  <c r="F14" i="91"/>
  <c r="E14" i="91"/>
  <c r="S13" i="91"/>
  <c r="R13" i="91"/>
  <c r="F13" i="91"/>
  <c r="E13" i="91"/>
  <c r="S12" i="91"/>
  <c r="R12" i="91" s="1"/>
  <c r="D12" i="91"/>
  <c r="C12" i="91"/>
  <c r="S11" i="91"/>
  <c r="R11" i="91" s="1"/>
  <c r="S30" i="90"/>
  <c r="R30" i="90" s="1"/>
  <c r="S29" i="90"/>
  <c r="R29" i="90" s="1"/>
  <c r="S28" i="90"/>
  <c r="R28" i="90" s="1"/>
  <c r="S27" i="90"/>
  <c r="R27" i="90" s="1"/>
  <c r="S26" i="90"/>
  <c r="R26" i="90"/>
  <c r="S25" i="90"/>
  <c r="R25" i="90" s="1"/>
  <c r="E25" i="90"/>
  <c r="S24" i="90"/>
  <c r="R24" i="90" s="1"/>
  <c r="F24" i="90"/>
  <c r="E24" i="90"/>
  <c r="E23" i="90"/>
  <c r="F22" i="90"/>
  <c r="E22" i="90"/>
  <c r="F21" i="90"/>
  <c r="E21" i="90"/>
  <c r="F20" i="90"/>
  <c r="E20" i="90"/>
  <c r="F19" i="90"/>
  <c r="E19" i="90"/>
  <c r="D18" i="90"/>
  <c r="C18" i="90"/>
  <c r="F16" i="90"/>
  <c r="E16" i="90"/>
  <c r="F15" i="90"/>
  <c r="E15" i="90"/>
  <c r="F14" i="90"/>
  <c r="E14" i="90"/>
  <c r="S13" i="90"/>
  <c r="R13" i="90" s="1"/>
  <c r="F13" i="90"/>
  <c r="E13" i="90"/>
  <c r="S12" i="90"/>
  <c r="R12" i="90"/>
  <c r="D12" i="90"/>
  <c r="C12" i="90"/>
  <c r="E12" i="90" s="1"/>
  <c r="S11" i="90"/>
  <c r="R11" i="90"/>
  <c r="S30" i="89"/>
  <c r="R30" i="89" s="1"/>
  <c r="S29" i="89"/>
  <c r="R29" i="89" s="1"/>
  <c r="S28" i="89"/>
  <c r="R28" i="89" s="1"/>
  <c r="S27" i="89"/>
  <c r="R27" i="89" s="1"/>
  <c r="S26" i="89"/>
  <c r="R26" i="89" s="1"/>
  <c r="S25" i="89"/>
  <c r="R25" i="89" s="1"/>
  <c r="E25" i="89"/>
  <c r="S24" i="89"/>
  <c r="R24" i="89" s="1"/>
  <c r="F24" i="89"/>
  <c r="E24" i="89"/>
  <c r="E23" i="89"/>
  <c r="F22" i="89"/>
  <c r="E22" i="89"/>
  <c r="F21" i="89"/>
  <c r="E21" i="89"/>
  <c r="F20" i="89"/>
  <c r="E20" i="89"/>
  <c r="F19" i="89"/>
  <c r="E19" i="89"/>
  <c r="D18" i="89"/>
  <c r="C18" i="89"/>
  <c r="F16" i="89"/>
  <c r="E16" i="89"/>
  <c r="F15" i="89"/>
  <c r="E15" i="89"/>
  <c r="F14" i="89"/>
  <c r="E14" i="89"/>
  <c r="S13" i="89"/>
  <c r="R13" i="89" s="1"/>
  <c r="F13" i="89"/>
  <c r="E13" i="89"/>
  <c r="S12" i="89"/>
  <c r="R12" i="89"/>
  <c r="D12" i="89"/>
  <c r="C12" i="89"/>
  <c r="S11" i="89"/>
  <c r="R11" i="89"/>
  <c r="F18" i="91" l="1"/>
  <c r="E18" i="91"/>
  <c r="E12" i="91"/>
  <c r="F18" i="90"/>
  <c r="F12" i="90"/>
  <c r="E18" i="89"/>
  <c r="F18" i="89"/>
  <c r="F12" i="89"/>
  <c r="F12" i="91"/>
  <c r="E18" i="90"/>
  <c r="E12" i="89"/>
  <c r="D18" i="88"/>
  <c r="C18" i="88"/>
  <c r="D20" i="87"/>
  <c r="C20" i="87"/>
  <c r="D12" i="88"/>
  <c r="C12" i="88"/>
  <c r="D14" i="87"/>
  <c r="C14" i="87"/>
  <c r="E16" i="87"/>
  <c r="F12" i="88" l="1"/>
  <c r="E12" i="88"/>
  <c r="E14" i="87"/>
  <c r="E20" i="87"/>
  <c r="F18" i="88"/>
  <c r="E18" i="88"/>
  <c r="F20" i="87"/>
  <c r="F14" i="87"/>
  <c r="S30" i="88" l="1"/>
  <c r="R30" i="88" s="1"/>
  <c r="S29" i="88"/>
  <c r="R29" i="88" s="1"/>
  <c r="S28" i="88"/>
  <c r="R28" i="88" s="1"/>
  <c r="S27" i="88"/>
  <c r="R27" i="88" s="1"/>
  <c r="S26" i="88"/>
  <c r="R26" i="88" s="1"/>
  <c r="S25" i="88"/>
  <c r="R25" i="88"/>
  <c r="E25" i="88"/>
  <c r="S24" i="88"/>
  <c r="R24" i="88" s="1"/>
  <c r="F24" i="88"/>
  <c r="E24" i="88"/>
  <c r="E23" i="88"/>
  <c r="F22" i="88"/>
  <c r="E22" i="88"/>
  <c r="F21" i="88"/>
  <c r="E21" i="88"/>
  <c r="F20" i="88"/>
  <c r="E20" i="88"/>
  <c r="F19" i="88"/>
  <c r="E19" i="88"/>
  <c r="F16" i="88"/>
  <c r="E16" i="88"/>
  <c r="F15" i="88"/>
  <c r="E15" i="88"/>
  <c r="F14" i="88"/>
  <c r="E14" i="88"/>
  <c r="S13" i="88"/>
  <c r="R13" i="88" s="1"/>
  <c r="F13" i="88"/>
  <c r="E13" i="88"/>
  <c r="S12" i="88"/>
  <c r="R12" i="88" s="1"/>
  <c r="S11" i="88"/>
  <c r="R11" i="88" s="1"/>
  <c r="S32" i="87"/>
  <c r="R32" i="87" s="1"/>
  <c r="S31" i="87"/>
  <c r="R31" i="87" s="1"/>
  <c r="S30" i="87"/>
  <c r="R30" i="87" s="1"/>
  <c r="S29" i="87"/>
  <c r="R29" i="87"/>
  <c r="S28" i="87"/>
  <c r="R28" i="87" s="1"/>
  <c r="S27" i="87"/>
  <c r="R27" i="87" s="1"/>
  <c r="E27" i="87"/>
  <c r="S26" i="87"/>
  <c r="R26" i="87" s="1"/>
  <c r="F26" i="87"/>
  <c r="E26" i="87"/>
  <c r="E25" i="87"/>
  <c r="F24" i="87"/>
  <c r="E24" i="87"/>
  <c r="F23" i="87"/>
  <c r="E23" i="87"/>
  <c r="F22" i="87"/>
  <c r="E22" i="87"/>
  <c r="F21" i="87"/>
  <c r="E21" i="87"/>
  <c r="F18" i="87"/>
  <c r="E18" i="87"/>
  <c r="F17" i="87"/>
  <c r="E17" i="87"/>
  <c r="F16" i="87"/>
  <c r="S15" i="87"/>
  <c r="R15" i="87" s="1"/>
  <c r="F15" i="87"/>
  <c r="E15" i="87"/>
  <c r="S14" i="87"/>
  <c r="R14" i="87" s="1"/>
  <c r="S13" i="87"/>
  <c r="R13" i="87" s="1"/>
  <c r="S32" i="86"/>
  <c r="R32" i="86"/>
  <c r="S31" i="86"/>
  <c r="R31" i="86" s="1"/>
  <c r="S30" i="86"/>
  <c r="R30" i="86" s="1"/>
  <c r="S29" i="86"/>
  <c r="R29" i="86" s="1"/>
  <c r="S28" i="86"/>
  <c r="R28" i="86" s="1"/>
  <c r="S27" i="86"/>
  <c r="R27" i="86" s="1"/>
  <c r="E27" i="86"/>
  <c r="S26" i="86"/>
  <c r="R26" i="86"/>
  <c r="F26" i="86"/>
  <c r="E26" i="86"/>
  <c r="E25" i="86"/>
  <c r="F24" i="86"/>
  <c r="E24" i="86"/>
  <c r="F23" i="86"/>
  <c r="E23" i="86"/>
  <c r="F22" i="86"/>
  <c r="E22" i="86"/>
  <c r="F21" i="86"/>
  <c r="E21" i="86"/>
  <c r="D20" i="86"/>
  <c r="C20" i="86"/>
  <c r="F18" i="86"/>
  <c r="E18" i="86"/>
  <c r="F17" i="86"/>
  <c r="E17" i="86"/>
  <c r="F16" i="86"/>
  <c r="E16" i="86"/>
  <c r="S15" i="86"/>
  <c r="R15" i="86" s="1"/>
  <c r="F15" i="86"/>
  <c r="E15" i="86"/>
  <c r="S14" i="86"/>
  <c r="R14" i="86" s="1"/>
  <c r="D14" i="86"/>
  <c r="C14" i="86"/>
  <c r="S13" i="86"/>
  <c r="R13" i="86"/>
  <c r="F20" i="86" l="1"/>
  <c r="E14" i="86"/>
  <c r="E20" i="86"/>
  <c r="F14" i="86"/>
  <c r="F24" i="85"/>
  <c r="E26" i="85"/>
  <c r="E20" i="71" l="1"/>
  <c r="E23" i="85"/>
  <c r="E25" i="85"/>
  <c r="E20" i="80"/>
  <c r="E14" i="84"/>
  <c r="E22" i="84"/>
  <c r="E20" i="84"/>
  <c r="E23" i="84"/>
  <c r="E21" i="84"/>
  <c r="E23" i="83"/>
  <c r="E21" i="83"/>
  <c r="E20" i="83"/>
  <c r="E26" i="83"/>
  <c r="E25" i="83"/>
  <c r="E24" i="83"/>
  <c r="E22" i="83"/>
  <c r="C20" i="83"/>
  <c r="E14" i="83"/>
  <c r="D14" i="83"/>
  <c r="C14" i="83"/>
  <c r="F20" i="84"/>
  <c r="D20" i="84"/>
  <c r="C20" i="84"/>
  <c r="F14" i="84"/>
  <c r="D14" i="84"/>
  <c r="C14" i="84"/>
  <c r="D20" i="85"/>
  <c r="F20" i="85" s="1"/>
  <c r="C20" i="85"/>
  <c r="D14" i="85"/>
  <c r="E14" i="85" s="1"/>
  <c r="C14" i="85"/>
  <c r="F14" i="85" l="1"/>
  <c r="E20" i="85"/>
  <c r="F26" i="83"/>
  <c r="S33" i="85"/>
  <c r="R33" i="85" s="1"/>
  <c r="S32" i="85"/>
  <c r="R32" i="85" s="1"/>
  <c r="S31" i="85"/>
  <c r="R31" i="85" s="1"/>
  <c r="S30" i="85"/>
  <c r="R30" i="85" s="1"/>
  <c r="S29" i="85"/>
  <c r="R29" i="85" s="1"/>
  <c r="S27" i="85"/>
  <c r="R27" i="85" s="1"/>
  <c r="E27" i="85"/>
  <c r="S26" i="85"/>
  <c r="R26" i="85" s="1"/>
  <c r="E24" i="85"/>
  <c r="F23" i="85"/>
  <c r="F22" i="85"/>
  <c r="E22" i="85"/>
  <c r="F21" i="85"/>
  <c r="E21" i="85"/>
  <c r="F18" i="85"/>
  <c r="E18" i="85"/>
  <c r="F17" i="85"/>
  <c r="E17" i="85"/>
  <c r="F16" i="85"/>
  <c r="E16" i="85"/>
  <c r="S15" i="85"/>
  <c r="R15" i="85" s="1"/>
  <c r="F15" i="85"/>
  <c r="E15" i="85"/>
  <c r="S14" i="85"/>
  <c r="R14" i="85"/>
  <c r="S13" i="85"/>
  <c r="R13" i="85" s="1"/>
  <c r="S32" i="84"/>
  <c r="R32" i="84"/>
  <c r="S31" i="84"/>
  <c r="R31" i="84" s="1"/>
  <c r="S30" i="84"/>
  <c r="R30" i="84"/>
  <c r="S29" i="84"/>
  <c r="R29" i="84"/>
  <c r="S28" i="84"/>
  <c r="R28" i="84" s="1"/>
  <c r="S27" i="84"/>
  <c r="R27" i="84" s="1"/>
  <c r="E27" i="84"/>
  <c r="S26" i="84"/>
  <c r="R26" i="84"/>
  <c r="F26" i="84"/>
  <c r="E26" i="84"/>
  <c r="E25" i="84"/>
  <c r="F24" i="84"/>
  <c r="E24" i="84"/>
  <c r="F23" i="84"/>
  <c r="F22" i="84"/>
  <c r="F21" i="84"/>
  <c r="F18" i="84"/>
  <c r="E18" i="84"/>
  <c r="F17" i="84"/>
  <c r="E17" i="84"/>
  <c r="F16" i="84"/>
  <c r="E16" i="84"/>
  <c r="S15" i="84"/>
  <c r="R15" i="84" s="1"/>
  <c r="F15" i="84"/>
  <c r="E15" i="84"/>
  <c r="S14" i="84"/>
  <c r="R14" i="84" s="1"/>
  <c r="S13" i="84"/>
  <c r="R13" i="84"/>
  <c r="S32" i="83"/>
  <c r="R32" i="83" s="1"/>
  <c r="S31" i="83"/>
  <c r="R31" i="83" s="1"/>
  <c r="S30" i="83"/>
  <c r="R30" i="83"/>
  <c r="S29" i="83"/>
  <c r="R29" i="83" s="1"/>
  <c r="S28" i="83"/>
  <c r="R28" i="83" s="1"/>
  <c r="S27" i="83"/>
  <c r="R27" i="83" s="1"/>
  <c r="E27" i="83"/>
  <c r="S26" i="83"/>
  <c r="R26" i="83"/>
  <c r="F24" i="83"/>
  <c r="F23" i="83"/>
  <c r="F22" i="83"/>
  <c r="F21" i="83"/>
  <c r="D20" i="83"/>
  <c r="F18" i="83"/>
  <c r="E18" i="83"/>
  <c r="F17" i="83"/>
  <c r="E17" i="83"/>
  <c r="F16" i="83"/>
  <c r="E16" i="83"/>
  <c r="S15" i="83"/>
  <c r="R15" i="83" s="1"/>
  <c r="F15" i="83"/>
  <c r="E15" i="83"/>
  <c r="S14" i="83"/>
  <c r="R14" i="83"/>
  <c r="F14" i="83"/>
  <c r="S13" i="83"/>
  <c r="R13" i="83" s="1"/>
  <c r="F20" i="83" l="1"/>
  <c r="D20" i="82"/>
  <c r="C20" i="82"/>
  <c r="D14" i="82"/>
  <c r="C14" i="82"/>
  <c r="D20" i="81" l="1"/>
  <c r="C20" i="81"/>
  <c r="F20" i="81" s="1"/>
  <c r="D14" i="81"/>
  <c r="C14" i="81"/>
  <c r="S32" i="82"/>
  <c r="R32" i="82"/>
  <c r="S31" i="82"/>
  <c r="R31" i="82" s="1"/>
  <c r="S30" i="82"/>
  <c r="R30" i="82" s="1"/>
  <c r="S29" i="82"/>
  <c r="R29" i="82" s="1"/>
  <c r="S28" i="82"/>
  <c r="R28" i="82" s="1"/>
  <c r="S27" i="82"/>
  <c r="R27" i="82"/>
  <c r="E27" i="82"/>
  <c r="S26" i="82"/>
  <c r="R26" i="82" s="1"/>
  <c r="F26" i="82"/>
  <c r="E26" i="82"/>
  <c r="E25" i="82"/>
  <c r="F24" i="82"/>
  <c r="E24" i="82"/>
  <c r="F23" i="82"/>
  <c r="E23" i="82"/>
  <c r="F22" i="82"/>
  <c r="E22" i="82"/>
  <c r="F21" i="82"/>
  <c r="E21" i="82"/>
  <c r="F20" i="82"/>
  <c r="E20" i="82"/>
  <c r="F18" i="82"/>
  <c r="E18" i="82"/>
  <c r="F17" i="82"/>
  <c r="E17" i="82"/>
  <c r="F16" i="82"/>
  <c r="E16" i="82"/>
  <c r="S15" i="82"/>
  <c r="R15" i="82" s="1"/>
  <c r="F15" i="82"/>
  <c r="E15" i="82"/>
  <c r="S14" i="82"/>
  <c r="R14" i="82" s="1"/>
  <c r="F14" i="82"/>
  <c r="E14" i="82"/>
  <c r="S13" i="82"/>
  <c r="R13" i="82" s="1"/>
  <c r="S32" i="81"/>
  <c r="R32" i="81" s="1"/>
  <c r="S31" i="81"/>
  <c r="R31" i="81" s="1"/>
  <c r="S30" i="81"/>
  <c r="R30" i="81" s="1"/>
  <c r="S29" i="81"/>
  <c r="R29" i="81" s="1"/>
  <c r="S28" i="81"/>
  <c r="R28" i="81" s="1"/>
  <c r="S27" i="81"/>
  <c r="R27" i="81" s="1"/>
  <c r="E27" i="81"/>
  <c r="S26" i="81"/>
  <c r="R26" i="81" s="1"/>
  <c r="F26" i="81"/>
  <c r="E26" i="81"/>
  <c r="E25" i="81"/>
  <c r="F24" i="81"/>
  <c r="E24" i="81"/>
  <c r="F23" i="81"/>
  <c r="E23" i="81"/>
  <c r="F22" i="81"/>
  <c r="E22" i="81"/>
  <c r="F21" i="81"/>
  <c r="E21" i="81"/>
  <c r="F18" i="81"/>
  <c r="E18" i="81"/>
  <c r="F17" i="81"/>
  <c r="E17" i="81"/>
  <c r="F16" i="81"/>
  <c r="E16" i="81"/>
  <c r="S15" i="81"/>
  <c r="R15" i="81" s="1"/>
  <c r="F15" i="81"/>
  <c r="E15" i="81"/>
  <c r="S14" i="81"/>
  <c r="R14" i="81" s="1"/>
  <c r="S13" i="81"/>
  <c r="R13" i="81" s="1"/>
  <c r="E20" i="81" l="1"/>
  <c r="F14" i="81"/>
  <c r="E14" i="81"/>
  <c r="C20" i="80"/>
  <c r="S32" i="80"/>
  <c r="R32" i="80" s="1"/>
  <c r="S31" i="80"/>
  <c r="R31" i="80" s="1"/>
  <c r="S30" i="80"/>
  <c r="R30" i="80" s="1"/>
  <c r="S29" i="80"/>
  <c r="R29" i="80" s="1"/>
  <c r="S28" i="80"/>
  <c r="R28" i="80" s="1"/>
  <c r="S27" i="80"/>
  <c r="R27" i="80" s="1"/>
  <c r="E27" i="80"/>
  <c r="S26" i="80"/>
  <c r="R26" i="80" s="1"/>
  <c r="F26" i="80"/>
  <c r="E26" i="80"/>
  <c r="E25" i="80"/>
  <c r="F24" i="80"/>
  <c r="E24" i="80"/>
  <c r="F23" i="80"/>
  <c r="E23" i="80"/>
  <c r="F22" i="80"/>
  <c r="E22" i="80"/>
  <c r="F21" i="80"/>
  <c r="E21" i="80"/>
  <c r="D20" i="80"/>
  <c r="F18" i="80"/>
  <c r="E18" i="80"/>
  <c r="F17" i="80"/>
  <c r="E17" i="80"/>
  <c r="F16" i="80"/>
  <c r="E16" i="80"/>
  <c r="S15" i="80"/>
  <c r="R15" i="80"/>
  <c r="F15" i="80"/>
  <c r="E15" i="80"/>
  <c r="S14" i="80"/>
  <c r="R14" i="80" s="1"/>
  <c r="D14" i="80"/>
  <c r="C14" i="80"/>
  <c r="S13" i="80"/>
  <c r="R13" i="80"/>
  <c r="F20" i="80" l="1"/>
  <c r="F14" i="80"/>
  <c r="E14" i="80"/>
  <c r="F15" i="79"/>
  <c r="S32" i="79"/>
  <c r="R32" i="79" s="1"/>
  <c r="S31" i="79"/>
  <c r="R31" i="79" s="1"/>
  <c r="S30" i="79"/>
  <c r="R30" i="79" s="1"/>
  <c r="S29" i="79"/>
  <c r="R29" i="79" s="1"/>
  <c r="S28" i="79"/>
  <c r="R28" i="79" s="1"/>
  <c r="S27" i="79"/>
  <c r="R27" i="79" s="1"/>
  <c r="E27" i="79"/>
  <c r="S26" i="79"/>
  <c r="R26" i="79"/>
  <c r="F26" i="79"/>
  <c r="E26" i="79"/>
  <c r="E25" i="79"/>
  <c r="F24" i="79"/>
  <c r="E24" i="79"/>
  <c r="F23" i="79"/>
  <c r="E23" i="79"/>
  <c r="F22" i="79"/>
  <c r="E22" i="79"/>
  <c r="F21" i="79"/>
  <c r="E21" i="79"/>
  <c r="D20" i="79"/>
  <c r="C20" i="79"/>
  <c r="F18" i="79"/>
  <c r="E18" i="79"/>
  <c r="F17" i="79"/>
  <c r="E17" i="79"/>
  <c r="F16" i="79"/>
  <c r="E16" i="79"/>
  <c r="S15" i="79"/>
  <c r="R15" i="79" s="1"/>
  <c r="E15" i="79"/>
  <c r="S14" i="79"/>
  <c r="R14" i="79" s="1"/>
  <c r="D14" i="79"/>
  <c r="C14" i="79"/>
  <c r="S13" i="79"/>
  <c r="R13" i="79"/>
  <c r="E23" i="78"/>
  <c r="S32" i="78"/>
  <c r="R32" i="78" s="1"/>
  <c r="S31" i="78"/>
  <c r="R31" i="78" s="1"/>
  <c r="S30" i="78"/>
  <c r="R30" i="78" s="1"/>
  <c r="S29" i="78"/>
  <c r="R29" i="78" s="1"/>
  <c r="S28" i="78"/>
  <c r="R28" i="78" s="1"/>
  <c r="S27" i="78"/>
  <c r="R27" i="78" s="1"/>
  <c r="E27" i="78"/>
  <c r="S26" i="78"/>
  <c r="R26" i="78" s="1"/>
  <c r="F26" i="78"/>
  <c r="E26" i="78"/>
  <c r="E25" i="78"/>
  <c r="F24" i="78"/>
  <c r="E24" i="78"/>
  <c r="F23" i="78"/>
  <c r="F22" i="78"/>
  <c r="E22" i="78"/>
  <c r="F21" i="78"/>
  <c r="E21" i="78"/>
  <c r="D20" i="78"/>
  <c r="C20" i="78"/>
  <c r="F18" i="78"/>
  <c r="E18" i="78"/>
  <c r="F17" i="78"/>
  <c r="E17" i="78"/>
  <c r="F16" i="78"/>
  <c r="E16" i="78"/>
  <c r="S15" i="78"/>
  <c r="R15" i="78" s="1"/>
  <c r="F15" i="78"/>
  <c r="E15" i="78"/>
  <c r="S14" i="78"/>
  <c r="R14" i="78" s="1"/>
  <c r="D14" i="78"/>
  <c r="C14" i="78"/>
  <c r="S13" i="78"/>
  <c r="R13" i="78" s="1"/>
  <c r="F20" i="78" l="1"/>
  <c r="F20" i="79"/>
  <c r="E20" i="79"/>
  <c r="F14" i="79"/>
  <c r="E14" i="79"/>
  <c r="E20" i="78"/>
  <c r="F14" i="78"/>
  <c r="E14" i="78"/>
  <c r="D20" i="77"/>
  <c r="S32" i="77"/>
  <c r="R32" i="77" s="1"/>
  <c r="S31" i="77"/>
  <c r="R31" i="77" s="1"/>
  <c r="S30" i="77"/>
  <c r="R30" i="77" s="1"/>
  <c r="S29" i="77"/>
  <c r="R29" i="77" s="1"/>
  <c r="S28" i="77"/>
  <c r="R28" i="77" s="1"/>
  <c r="S27" i="77"/>
  <c r="R27" i="77" s="1"/>
  <c r="E27" i="77"/>
  <c r="S26" i="77"/>
  <c r="R26" i="77" s="1"/>
  <c r="F26" i="77"/>
  <c r="E26" i="77"/>
  <c r="E25" i="77"/>
  <c r="F24" i="77"/>
  <c r="E24" i="77"/>
  <c r="F23" i="77"/>
  <c r="E23" i="77"/>
  <c r="F22" i="77"/>
  <c r="E22" i="77"/>
  <c r="F21" i="77"/>
  <c r="E21" i="77"/>
  <c r="C20" i="77"/>
  <c r="F18" i="77"/>
  <c r="E18" i="77"/>
  <c r="F17" i="77"/>
  <c r="E17" i="77"/>
  <c r="F16" i="77"/>
  <c r="E16" i="77"/>
  <c r="S15" i="77"/>
  <c r="R15" i="77" s="1"/>
  <c r="F15" i="77"/>
  <c r="E15" i="77"/>
  <c r="S14" i="77"/>
  <c r="R14" i="77"/>
  <c r="D14" i="77"/>
  <c r="C14" i="77"/>
  <c r="S13" i="77"/>
  <c r="R13" i="77"/>
  <c r="F20" i="77" l="1"/>
  <c r="E20" i="77"/>
  <c r="F14" i="77"/>
  <c r="E14" i="77"/>
  <c r="F26" i="74"/>
  <c r="F24" i="74"/>
  <c r="F23" i="74"/>
  <c r="F22" i="74"/>
  <c r="F21" i="74"/>
  <c r="F20" i="74"/>
  <c r="F17" i="74"/>
  <c r="F18" i="74"/>
  <c r="F16" i="74"/>
  <c r="F15" i="74"/>
  <c r="F14" i="74"/>
  <c r="E27" i="74"/>
  <c r="E26" i="74"/>
  <c r="E25" i="74"/>
  <c r="E24" i="74"/>
  <c r="E23" i="74"/>
  <c r="E22" i="74"/>
  <c r="E21" i="74"/>
  <c r="E20" i="74"/>
  <c r="E18" i="74"/>
  <c r="E17" i="74"/>
  <c r="E16" i="74"/>
  <c r="E15" i="74"/>
  <c r="E14" i="74"/>
  <c r="S26" i="71"/>
  <c r="R26" i="71" s="1"/>
  <c r="S27" i="71"/>
  <c r="R27" i="71" s="1"/>
  <c r="S28" i="71"/>
  <c r="R28" i="71" s="1"/>
  <c r="S29" i="71"/>
  <c r="R29" i="71" s="1"/>
  <c r="S30" i="71"/>
  <c r="R30" i="71" s="1"/>
  <c r="S31" i="71"/>
  <c r="R31" i="71" s="1"/>
  <c r="S32" i="71"/>
  <c r="R32" i="71" s="1"/>
  <c r="S15" i="71"/>
  <c r="R15" i="71" s="1"/>
  <c r="S14" i="71"/>
  <c r="S13" i="71"/>
  <c r="R13" i="71" s="1"/>
  <c r="S13" i="68"/>
  <c r="R13" i="68" s="1"/>
  <c r="S15" i="68"/>
  <c r="S14" i="68"/>
  <c r="R14" i="68" s="1"/>
  <c r="S26" i="68"/>
  <c r="F26" i="71"/>
  <c r="F24" i="71"/>
  <c r="F23" i="71"/>
  <c r="F22" i="71"/>
  <c r="F21" i="71"/>
  <c r="F20" i="71"/>
  <c r="F18" i="71"/>
  <c r="F17" i="71"/>
  <c r="F16" i="71"/>
  <c r="F15" i="71"/>
  <c r="F14" i="71"/>
  <c r="E27" i="71"/>
  <c r="E26" i="71"/>
  <c r="E25" i="71"/>
  <c r="E24" i="71"/>
  <c r="E23" i="71"/>
  <c r="E22" i="71"/>
  <c r="E21" i="71"/>
  <c r="E18" i="71"/>
  <c r="E17" i="71"/>
  <c r="E16" i="71"/>
  <c r="E15" i="71"/>
  <c r="E14" i="71"/>
  <c r="S32" i="76"/>
  <c r="R32" i="76" s="1"/>
  <c r="S31" i="76"/>
  <c r="R31" i="76" s="1"/>
  <c r="S30" i="76"/>
  <c r="R30" i="76" s="1"/>
  <c r="S29" i="76"/>
  <c r="R29" i="76" s="1"/>
  <c r="S28" i="76"/>
  <c r="R28" i="76" s="1"/>
  <c r="S27" i="76"/>
  <c r="R27" i="76" s="1"/>
  <c r="E27" i="76"/>
  <c r="S26" i="76"/>
  <c r="R26" i="76" s="1"/>
  <c r="F26" i="76"/>
  <c r="E26" i="76"/>
  <c r="E25" i="76"/>
  <c r="F24" i="76"/>
  <c r="E24" i="76"/>
  <c r="F23" i="76"/>
  <c r="E23" i="76"/>
  <c r="F22" i="76"/>
  <c r="E22" i="76"/>
  <c r="F21" i="76"/>
  <c r="E21" i="76"/>
  <c r="F20" i="76"/>
  <c r="E20" i="76"/>
  <c r="F18" i="76"/>
  <c r="E18" i="76"/>
  <c r="F17" i="76"/>
  <c r="E17" i="76"/>
  <c r="F16" i="76"/>
  <c r="E16" i="76"/>
  <c r="S15" i="76"/>
  <c r="R15" i="76" s="1"/>
  <c r="F15" i="76"/>
  <c r="E15" i="76"/>
  <c r="S14" i="76"/>
  <c r="R14" i="76" s="1"/>
  <c r="E14" i="76"/>
  <c r="S13" i="76"/>
  <c r="R13" i="76" s="1"/>
  <c r="S32" i="75"/>
  <c r="R32" i="75" s="1"/>
  <c r="S31" i="75"/>
  <c r="R31" i="75" s="1"/>
  <c r="S30" i="75"/>
  <c r="R30" i="75" s="1"/>
  <c r="S29" i="75"/>
  <c r="R29" i="75" s="1"/>
  <c r="S28" i="75"/>
  <c r="R28" i="75" s="1"/>
  <c r="S27" i="75"/>
  <c r="R27" i="75" s="1"/>
  <c r="E27" i="75"/>
  <c r="S26" i="75"/>
  <c r="R26" i="75" s="1"/>
  <c r="F26" i="75"/>
  <c r="E26" i="75"/>
  <c r="E25" i="75"/>
  <c r="F24" i="75"/>
  <c r="E24" i="75"/>
  <c r="F23" i="75"/>
  <c r="E23" i="75"/>
  <c r="F22" i="75"/>
  <c r="E22" i="75"/>
  <c r="F21" i="75"/>
  <c r="E21" i="75"/>
  <c r="F20" i="75"/>
  <c r="F18" i="75"/>
  <c r="E18" i="75"/>
  <c r="F17" i="75"/>
  <c r="E17" i="75"/>
  <c r="F16" i="75"/>
  <c r="E16" i="75"/>
  <c r="S15" i="75"/>
  <c r="R15" i="75" s="1"/>
  <c r="F15" i="75"/>
  <c r="E15" i="75"/>
  <c r="S14" i="75"/>
  <c r="R14" i="75" s="1"/>
  <c r="F14" i="75"/>
  <c r="E14" i="75"/>
  <c r="S13" i="75"/>
  <c r="R13" i="75" s="1"/>
  <c r="S32" i="74"/>
  <c r="R32" i="74" s="1"/>
  <c r="S31" i="74"/>
  <c r="R31" i="74" s="1"/>
  <c r="S30" i="74"/>
  <c r="R30" i="74" s="1"/>
  <c r="S29" i="74"/>
  <c r="R29" i="74" s="1"/>
  <c r="S28" i="74"/>
  <c r="R28" i="74" s="1"/>
  <c r="S27" i="74"/>
  <c r="R27" i="74" s="1"/>
  <c r="S26" i="74"/>
  <c r="R26" i="74" s="1"/>
  <c r="S15" i="74"/>
  <c r="R15" i="74" s="1"/>
  <c r="S14" i="74"/>
  <c r="R14" i="74" s="1"/>
  <c r="S13" i="74"/>
  <c r="R13" i="74" s="1"/>
  <c r="S32" i="73"/>
  <c r="R32" i="73" s="1"/>
  <c r="S31" i="73"/>
  <c r="R31" i="73" s="1"/>
  <c r="S30" i="73"/>
  <c r="R30" i="73" s="1"/>
  <c r="S29" i="73"/>
  <c r="R29" i="73" s="1"/>
  <c r="S28" i="73"/>
  <c r="R28" i="73" s="1"/>
  <c r="S27" i="73"/>
  <c r="R27" i="73" s="1"/>
  <c r="E27" i="73"/>
  <c r="S26" i="73"/>
  <c r="R26" i="73" s="1"/>
  <c r="F26" i="73"/>
  <c r="E26" i="73"/>
  <c r="E25" i="73"/>
  <c r="F24" i="73"/>
  <c r="E24" i="73"/>
  <c r="F23" i="73"/>
  <c r="E23" i="73"/>
  <c r="F22" i="73"/>
  <c r="E22" i="73"/>
  <c r="F21" i="73"/>
  <c r="E21" i="73"/>
  <c r="F20" i="73"/>
  <c r="F18" i="73"/>
  <c r="E18" i="73"/>
  <c r="F17" i="73"/>
  <c r="E17" i="73"/>
  <c r="F16" i="73"/>
  <c r="E16" i="73"/>
  <c r="S15" i="73"/>
  <c r="R15" i="73" s="1"/>
  <c r="F15" i="73"/>
  <c r="E15" i="73"/>
  <c r="S14" i="73"/>
  <c r="R14" i="73" s="1"/>
  <c r="E14" i="73"/>
  <c r="S13" i="73"/>
  <c r="R13" i="73" s="1"/>
  <c r="S32" i="72"/>
  <c r="R32" i="72" s="1"/>
  <c r="S31" i="72"/>
  <c r="R31" i="72" s="1"/>
  <c r="S30" i="72"/>
  <c r="R30" i="72" s="1"/>
  <c r="S29" i="72"/>
  <c r="R29" i="72" s="1"/>
  <c r="S28" i="72"/>
  <c r="R28" i="72" s="1"/>
  <c r="S27" i="72"/>
  <c r="R27" i="72" s="1"/>
  <c r="E27" i="72"/>
  <c r="S26" i="72"/>
  <c r="R26" i="72" s="1"/>
  <c r="F26" i="72"/>
  <c r="E26" i="72"/>
  <c r="E25" i="72"/>
  <c r="F24" i="72"/>
  <c r="E24" i="72"/>
  <c r="F23" i="72"/>
  <c r="E23" i="72"/>
  <c r="F22" i="72"/>
  <c r="E22" i="72"/>
  <c r="F21" i="72"/>
  <c r="E21" i="72"/>
  <c r="F20" i="72"/>
  <c r="F18" i="72"/>
  <c r="E18" i="72"/>
  <c r="F17" i="72"/>
  <c r="E17" i="72"/>
  <c r="F16" i="72"/>
  <c r="E16" i="72"/>
  <c r="S15" i="72"/>
  <c r="R15" i="72" s="1"/>
  <c r="F15" i="72"/>
  <c r="E15" i="72"/>
  <c r="S14" i="72"/>
  <c r="R14" i="72" s="1"/>
  <c r="F14" i="72"/>
  <c r="S13" i="72"/>
  <c r="R13" i="72" s="1"/>
  <c r="R14" i="71"/>
  <c r="F14" i="76" l="1"/>
  <c r="E20" i="75"/>
  <c r="F14" i="73"/>
  <c r="E20" i="73"/>
  <c r="E14" i="72"/>
  <c r="E20" i="72"/>
  <c r="S32" i="70"/>
  <c r="R32" i="70" s="1"/>
  <c r="S31" i="70"/>
  <c r="R31" i="70" s="1"/>
  <c r="S30" i="70"/>
  <c r="R30" i="70" s="1"/>
  <c r="S29" i="70"/>
  <c r="R29" i="70" s="1"/>
  <c r="S28" i="70"/>
  <c r="R28" i="70" s="1"/>
  <c r="S27" i="70"/>
  <c r="R27" i="70"/>
  <c r="E27" i="70"/>
  <c r="S26" i="70"/>
  <c r="R26" i="70" s="1"/>
  <c r="F26" i="70"/>
  <c r="E26" i="70"/>
  <c r="E25" i="70"/>
  <c r="F24" i="70"/>
  <c r="E24" i="70"/>
  <c r="F23" i="70"/>
  <c r="E23" i="70"/>
  <c r="F22" i="70"/>
  <c r="E22" i="70"/>
  <c r="F21" i="70"/>
  <c r="E21" i="70"/>
  <c r="D20" i="70"/>
  <c r="F20" i="70" s="1"/>
  <c r="C20" i="70"/>
  <c r="F18" i="70"/>
  <c r="E18" i="70"/>
  <c r="F17" i="70"/>
  <c r="E17" i="70"/>
  <c r="F16" i="70"/>
  <c r="E16" i="70"/>
  <c r="S15" i="70"/>
  <c r="R15" i="70" s="1"/>
  <c r="F15" i="70"/>
  <c r="E15" i="70"/>
  <c r="S14" i="70"/>
  <c r="R14" i="70"/>
  <c r="D14" i="70"/>
  <c r="C14" i="70"/>
  <c r="S13" i="70"/>
  <c r="R13" i="70" s="1"/>
  <c r="F14" i="70" l="1"/>
  <c r="E20" i="70"/>
  <c r="E14" i="70"/>
  <c r="S32" i="69"/>
  <c r="R32" i="69" s="1"/>
  <c r="S31" i="69"/>
  <c r="R31" i="69" s="1"/>
  <c r="S30" i="69"/>
  <c r="R30" i="69" s="1"/>
  <c r="S29" i="69"/>
  <c r="R29" i="69" s="1"/>
  <c r="S28" i="69"/>
  <c r="R28" i="69" s="1"/>
  <c r="S27" i="69"/>
  <c r="R27" i="69" s="1"/>
  <c r="E27" i="69"/>
  <c r="S26" i="69"/>
  <c r="R26" i="69" s="1"/>
  <c r="F26" i="69"/>
  <c r="E26" i="69"/>
  <c r="E25" i="69"/>
  <c r="F24" i="69"/>
  <c r="E24" i="69"/>
  <c r="F23" i="69"/>
  <c r="E23" i="69"/>
  <c r="F22" i="69"/>
  <c r="E22" i="69"/>
  <c r="F21" i="69"/>
  <c r="E21" i="69"/>
  <c r="D20" i="69"/>
  <c r="C20" i="69"/>
  <c r="F18" i="69"/>
  <c r="E18" i="69"/>
  <c r="F17" i="69"/>
  <c r="E17" i="69"/>
  <c r="F16" i="69"/>
  <c r="E16" i="69"/>
  <c r="S15" i="69"/>
  <c r="R15" i="69" s="1"/>
  <c r="F15" i="69"/>
  <c r="E15" i="69"/>
  <c r="S14" i="69"/>
  <c r="R14" i="69" s="1"/>
  <c r="D14" i="69"/>
  <c r="C14" i="69"/>
  <c r="S13" i="69"/>
  <c r="R13" i="69" s="1"/>
  <c r="F20" i="69" l="1"/>
  <c r="F14" i="69"/>
  <c r="E14" i="69"/>
  <c r="E20" i="69"/>
  <c r="S32" i="68"/>
  <c r="R32" i="68" s="1"/>
  <c r="S31" i="68"/>
  <c r="R31" i="68" s="1"/>
  <c r="S30" i="68"/>
  <c r="R30" i="68" s="1"/>
  <c r="S29" i="68"/>
  <c r="R29" i="68" s="1"/>
  <c r="S28" i="68"/>
  <c r="R28" i="68" s="1"/>
  <c r="S27" i="68"/>
  <c r="R27" i="68" s="1"/>
  <c r="E27" i="68"/>
  <c r="R26" i="68"/>
  <c r="F26" i="68"/>
  <c r="E26" i="68"/>
  <c r="E25" i="68"/>
  <c r="F24" i="68"/>
  <c r="E24" i="68"/>
  <c r="F23" i="68"/>
  <c r="E23" i="68"/>
  <c r="F22" i="68"/>
  <c r="E22" i="68"/>
  <c r="F21" i="68"/>
  <c r="E21" i="68"/>
  <c r="D20" i="68"/>
  <c r="C20" i="68"/>
  <c r="F18" i="68"/>
  <c r="E18" i="68"/>
  <c r="F17" i="68"/>
  <c r="E17" i="68"/>
  <c r="F16" i="68"/>
  <c r="E16" i="68"/>
  <c r="R15" i="68"/>
  <c r="F15" i="68"/>
  <c r="E15" i="68"/>
  <c r="D14" i="68"/>
  <c r="C14" i="68"/>
  <c r="F14" i="68" l="1"/>
  <c r="F20" i="68"/>
  <c r="E14" i="68"/>
  <c r="E20" i="68"/>
  <c r="F15" i="67"/>
  <c r="S32" i="67" l="1"/>
  <c r="R32" i="67" s="1"/>
  <c r="S31" i="67"/>
  <c r="R31" i="67" s="1"/>
  <c r="S30" i="67"/>
  <c r="R30" i="67" s="1"/>
  <c r="S29" i="67"/>
  <c r="R29" i="67" s="1"/>
  <c r="S28" i="67"/>
  <c r="R28" i="67" s="1"/>
  <c r="S27" i="67"/>
  <c r="R27" i="67"/>
  <c r="E27" i="67"/>
  <c r="S26" i="67"/>
  <c r="R26" i="67" s="1"/>
  <c r="F26" i="67"/>
  <c r="E26" i="67"/>
  <c r="E25" i="67"/>
  <c r="F24" i="67"/>
  <c r="E24" i="67"/>
  <c r="F23" i="67"/>
  <c r="E23" i="67"/>
  <c r="F22" i="67"/>
  <c r="E22" i="67"/>
  <c r="F21" i="67"/>
  <c r="E21" i="67"/>
  <c r="D20" i="67"/>
  <c r="C20" i="67"/>
  <c r="F18" i="67"/>
  <c r="E18" i="67"/>
  <c r="F17" i="67"/>
  <c r="E17" i="67"/>
  <c r="F16" i="67"/>
  <c r="E16" i="67"/>
  <c r="S15" i="67"/>
  <c r="R15" i="67" s="1"/>
  <c r="E15" i="67"/>
  <c r="S14" i="67"/>
  <c r="R14" i="67" s="1"/>
  <c r="D14" i="67"/>
  <c r="C14" i="67"/>
  <c r="S13" i="67"/>
  <c r="R13" i="67" s="1"/>
  <c r="F14" i="67" l="1"/>
  <c r="F20" i="67"/>
  <c r="E20" i="67"/>
  <c r="E14" i="67"/>
  <c r="E18" i="66"/>
  <c r="S32" i="66" l="1"/>
  <c r="R32" i="66" s="1"/>
  <c r="S31" i="66"/>
  <c r="R31" i="66"/>
  <c r="S30" i="66"/>
  <c r="R30" i="66" s="1"/>
  <c r="S29" i="66"/>
  <c r="R29" i="66"/>
  <c r="S28" i="66"/>
  <c r="R28" i="66" s="1"/>
  <c r="S27" i="66"/>
  <c r="R27" i="66" s="1"/>
  <c r="E27" i="66"/>
  <c r="S26" i="66"/>
  <c r="R26" i="66"/>
  <c r="F26" i="66"/>
  <c r="E26" i="66"/>
  <c r="E25" i="66"/>
  <c r="F24" i="66"/>
  <c r="E24" i="66"/>
  <c r="F23" i="66"/>
  <c r="E23" i="66"/>
  <c r="F22" i="66"/>
  <c r="E22" i="66"/>
  <c r="F21" i="66"/>
  <c r="E21" i="66"/>
  <c r="D20" i="66"/>
  <c r="C20" i="66"/>
  <c r="F18" i="66"/>
  <c r="F17" i="66"/>
  <c r="E17" i="66"/>
  <c r="F16" i="66"/>
  <c r="E16" i="66"/>
  <c r="S15" i="66"/>
  <c r="R15" i="66"/>
  <c r="F15" i="66"/>
  <c r="E15" i="66"/>
  <c r="S14" i="66"/>
  <c r="R14" i="66" s="1"/>
  <c r="D14" i="66"/>
  <c r="C14" i="66"/>
  <c r="S13" i="66"/>
  <c r="R13" i="66" s="1"/>
  <c r="F20" i="66" l="1"/>
  <c r="F14" i="66"/>
  <c r="E20" i="66"/>
  <c r="E14" i="66"/>
  <c r="F26" i="65"/>
  <c r="F18" i="65" l="1"/>
  <c r="C14" i="65"/>
  <c r="D14" i="65"/>
  <c r="F14" i="65" l="1"/>
  <c r="E14" i="65"/>
  <c r="S32" i="65"/>
  <c r="R32" i="65" s="1"/>
  <c r="S31" i="65"/>
  <c r="R31" i="65" s="1"/>
  <c r="S30" i="65"/>
  <c r="R30" i="65" s="1"/>
  <c r="S29" i="65"/>
  <c r="R29" i="65" s="1"/>
  <c r="S28" i="65"/>
  <c r="R28" i="65" s="1"/>
  <c r="S27" i="65"/>
  <c r="R27" i="65" s="1"/>
  <c r="E27" i="65"/>
  <c r="S26" i="65"/>
  <c r="R26" i="65" s="1"/>
  <c r="E26" i="65"/>
  <c r="E25" i="65"/>
  <c r="F24" i="65"/>
  <c r="E24" i="65"/>
  <c r="F23" i="65"/>
  <c r="E23" i="65"/>
  <c r="F22" i="65"/>
  <c r="E22" i="65"/>
  <c r="F21" i="65"/>
  <c r="E21" i="65"/>
  <c r="D20" i="65"/>
  <c r="C20" i="65"/>
  <c r="E18" i="65"/>
  <c r="F17" i="65"/>
  <c r="E17" i="65"/>
  <c r="F16" i="65"/>
  <c r="E16" i="65"/>
  <c r="S15" i="65"/>
  <c r="R15" i="65" s="1"/>
  <c r="F15" i="65"/>
  <c r="E15" i="65"/>
  <c r="S14" i="65"/>
  <c r="R14" i="65" s="1"/>
  <c r="S13" i="65"/>
  <c r="R13" i="65" s="1"/>
  <c r="F20" i="65" l="1"/>
  <c r="E20" i="65"/>
  <c r="F22" i="64"/>
  <c r="F23" i="64"/>
  <c r="F24" i="64"/>
  <c r="F26" i="64"/>
  <c r="F21" i="64"/>
  <c r="E22" i="64"/>
  <c r="E23" i="64"/>
  <c r="E24" i="64"/>
  <c r="E25" i="64"/>
  <c r="E26" i="64"/>
  <c r="E27" i="64"/>
  <c r="E21" i="64"/>
  <c r="F16" i="64"/>
  <c r="F17" i="64"/>
  <c r="F18" i="64"/>
  <c r="F15" i="64"/>
  <c r="E16" i="64"/>
  <c r="E17" i="64"/>
  <c r="E18" i="64"/>
  <c r="E15" i="64"/>
  <c r="D20" i="64"/>
  <c r="C20" i="64"/>
  <c r="D14" i="64"/>
  <c r="F14" i="64" s="1"/>
  <c r="C14" i="64"/>
  <c r="E20" i="64" l="1"/>
  <c r="F20" i="64"/>
  <c r="E14" i="64"/>
  <c r="S32" i="64"/>
  <c r="R32" i="64" s="1"/>
  <c r="S31" i="64"/>
  <c r="R31" i="64" s="1"/>
  <c r="S30" i="64"/>
  <c r="R30" i="64" s="1"/>
  <c r="S29" i="64"/>
  <c r="R29" i="64" s="1"/>
  <c r="S28" i="64"/>
  <c r="R28" i="64" s="1"/>
  <c r="S27" i="64"/>
  <c r="R27" i="64" s="1"/>
  <c r="S26" i="64"/>
  <c r="R26" i="64" s="1"/>
  <c r="S15" i="64"/>
  <c r="R15" i="64" s="1"/>
  <c r="S14" i="64"/>
  <c r="R14" i="64" s="1"/>
  <c r="S13" i="64"/>
  <c r="R13" i="64" s="1"/>
  <c r="S32" i="63" l="1"/>
  <c r="R32" i="63" s="1"/>
  <c r="S31" i="63"/>
  <c r="R31" i="63" s="1"/>
  <c r="S30" i="63"/>
  <c r="R30" i="63" s="1"/>
  <c r="S29" i="63"/>
  <c r="R29" i="63" s="1"/>
  <c r="S28" i="63"/>
  <c r="R28" i="63" s="1"/>
  <c r="S27" i="63"/>
  <c r="R27" i="63" s="1"/>
  <c r="S26" i="63"/>
  <c r="R26" i="63" s="1"/>
  <c r="S15" i="63"/>
  <c r="R15" i="63" s="1"/>
  <c r="S14" i="63"/>
  <c r="R14" i="63" s="1"/>
  <c r="S13" i="63"/>
  <c r="R13" i="63" s="1"/>
  <c r="F15" i="62" l="1"/>
  <c r="S32" i="62" l="1"/>
  <c r="R32" i="62" s="1"/>
  <c r="S31" i="62"/>
  <c r="R31" i="62" s="1"/>
  <c r="S30" i="62"/>
  <c r="R30" i="62" s="1"/>
  <c r="S29" i="62"/>
  <c r="R29" i="62" s="1"/>
  <c r="S28" i="62"/>
  <c r="R28" i="62" s="1"/>
  <c r="S27" i="62"/>
  <c r="R27" i="62" s="1"/>
  <c r="E27" i="62"/>
  <c r="S26" i="62"/>
  <c r="R26" i="62" s="1"/>
  <c r="F26" i="62"/>
  <c r="E26" i="62"/>
  <c r="E25" i="62"/>
  <c r="F24" i="62"/>
  <c r="E24" i="62"/>
  <c r="F23" i="62"/>
  <c r="E23" i="62"/>
  <c r="F22" i="62"/>
  <c r="E22" i="62"/>
  <c r="F21" i="62"/>
  <c r="E21" i="62"/>
  <c r="D20" i="62"/>
  <c r="C20" i="62"/>
  <c r="F18" i="62"/>
  <c r="E18" i="62"/>
  <c r="F17" i="62"/>
  <c r="E17" i="62"/>
  <c r="F16" i="62"/>
  <c r="E16" i="62"/>
  <c r="S15" i="62"/>
  <c r="R15" i="62" s="1"/>
  <c r="E15" i="62"/>
  <c r="S14" i="62"/>
  <c r="R14" i="62" s="1"/>
  <c r="D14" i="62"/>
  <c r="C14" i="62"/>
  <c r="S13" i="62"/>
  <c r="R13" i="62" s="1"/>
  <c r="F20" i="62" l="1"/>
  <c r="F14" i="62"/>
  <c r="E20" i="62"/>
  <c r="E14" i="62"/>
  <c r="S32" i="61"/>
  <c r="R32" i="61" s="1"/>
  <c r="S31" i="61"/>
  <c r="R31" i="61" s="1"/>
  <c r="S30" i="61"/>
  <c r="R30" i="61" s="1"/>
  <c r="S29" i="61"/>
  <c r="R29" i="61" s="1"/>
  <c r="S28" i="61"/>
  <c r="R28" i="61" s="1"/>
  <c r="S27" i="61"/>
  <c r="R27" i="61" s="1"/>
  <c r="E27" i="61"/>
  <c r="S26" i="61"/>
  <c r="R26" i="61" s="1"/>
  <c r="F26" i="61"/>
  <c r="E26" i="61"/>
  <c r="E25" i="61"/>
  <c r="F24" i="61"/>
  <c r="E24" i="61"/>
  <c r="F23" i="61"/>
  <c r="E23" i="61"/>
  <c r="F22" i="61"/>
  <c r="E22" i="61"/>
  <c r="F21" i="61"/>
  <c r="E21" i="61"/>
  <c r="D20" i="61"/>
  <c r="C20" i="61"/>
  <c r="F18" i="61"/>
  <c r="E18" i="61"/>
  <c r="F17" i="61"/>
  <c r="E17" i="61"/>
  <c r="F16" i="61"/>
  <c r="E16" i="61"/>
  <c r="S15" i="61"/>
  <c r="R15" i="61" s="1"/>
  <c r="F15" i="61"/>
  <c r="E15" i="61"/>
  <c r="S14" i="61"/>
  <c r="R14" i="61" s="1"/>
  <c r="D14" i="61"/>
  <c r="C14" i="61"/>
  <c r="S13" i="61"/>
  <c r="R13" i="61" s="1"/>
  <c r="F14" i="61" l="1"/>
  <c r="F20" i="61"/>
  <c r="E20" i="61"/>
  <c r="E14" i="61"/>
  <c r="F22" i="60"/>
  <c r="F23" i="60"/>
  <c r="F24" i="60"/>
  <c r="F26" i="60"/>
  <c r="F21" i="60"/>
  <c r="E22" i="60"/>
  <c r="E23" i="60"/>
  <c r="E24" i="60"/>
  <c r="E25" i="60"/>
  <c r="E26" i="60"/>
  <c r="E27" i="60"/>
  <c r="E21" i="60"/>
  <c r="F16" i="60"/>
  <c r="F17" i="60"/>
  <c r="F18" i="60"/>
  <c r="F15" i="60"/>
  <c r="E16" i="60"/>
  <c r="E17" i="60"/>
  <c r="E18" i="60"/>
  <c r="E15" i="60"/>
  <c r="D20" i="60"/>
  <c r="C20" i="60"/>
  <c r="D14" i="60"/>
  <c r="C14" i="60"/>
  <c r="E14" i="60" l="1"/>
  <c r="F14" i="60"/>
  <c r="F20" i="60"/>
  <c r="E20" i="60"/>
  <c r="S32" i="60"/>
  <c r="R32" i="60" s="1"/>
  <c r="S31" i="60"/>
  <c r="R31" i="60" s="1"/>
  <c r="S30" i="60"/>
  <c r="R30" i="60" s="1"/>
  <c r="S29" i="60"/>
  <c r="R29" i="60" s="1"/>
  <c r="S28" i="60"/>
  <c r="R28" i="60" s="1"/>
  <c r="S27" i="60"/>
  <c r="R27" i="60" s="1"/>
  <c r="S26" i="60"/>
  <c r="R26" i="60" s="1"/>
  <c r="S15" i="60"/>
  <c r="R15" i="60" s="1"/>
  <c r="S14" i="60"/>
  <c r="R14" i="60" s="1"/>
  <c r="S13" i="60"/>
  <c r="R13" i="60"/>
  <c r="S32" i="59" l="1"/>
  <c r="R32" i="59" s="1"/>
  <c r="S31" i="59"/>
  <c r="R31" i="59" s="1"/>
  <c r="S30" i="59"/>
  <c r="R30" i="59" s="1"/>
  <c r="S29" i="59"/>
  <c r="R29" i="59" s="1"/>
  <c r="S28" i="59"/>
  <c r="R28" i="59" s="1"/>
  <c r="S27" i="59"/>
  <c r="R27" i="59" s="1"/>
  <c r="S26" i="59"/>
  <c r="R26" i="59" s="1"/>
  <c r="S15" i="59"/>
  <c r="R15" i="59" s="1"/>
  <c r="S14" i="59"/>
  <c r="R14" i="59" s="1"/>
  <c r="S13" i="59"/>
  <c r="R13" i="59" s="1"/>
  <c r="S32" i="58" l="1"/>
  <c r="R32" i="58" s="1"/>
  <c r="S31" i="58"/>
  <c r="R31" i="58" s="1"/>
  <c r="S30" i="58"/>
  <c r="R30" i="58" s="1"/>
  <c r="S29" i="58"/>
  <c r="R29" i="58" s="1"/>
  <c r="S28" i="58"/>
  <c r="R28" i="58" s="1"/>
  <c r="S27" i="58"/>
  <c r="R27" i="58" s="1"/>
  <c r="S26" i="58"/>
  <c r="R26" i="58" s="1"/>
  <c r="S15" i="58"/>
  <c r="R15" i="58" s="1"/>
  <c r="S14" i="58"/>
  <c r="R14" i="58" s="1"/>
  <c r="S13" i="58"/>
  <c r="R13" i="58" s="1"/>
  <c r="S32" i="57" l="1"/>
  <c r="R32" i="57" s="1"/>
  <c r="S31" i="57"/>
  <c r="R31" i="57" s="1"/>
  <c r="S30" i="57"/>
  <c r="R30" i="57" s="1"/>
  <c r="S29" i="57"/>
  <c r="R29" i="57" s="1"/>
  <c r="S28" i="57"/>
  <c r="R28" i="57" s="1"/>
  <c r="S27" i="57"/>
  <c r="R27" i="57" s="1"/>
  <c r="S26" i="57"/>
  <c r="R26" i="57" s="1"/>
  <c r="S15" i="57"/>
  <c r="R15" i="57" s="1"/>
  <c r="S14" i="57"/>
  <c r="R14" i="57" s="1"/>
  <c r="S13" i="57"/>
  <c r="R13" i="57" s="1"/>
  <c r="S32" i="56" l="1"/>
  <c r="R32" i="56" s="1"/>
  <c r="S31" i="56"/>
  <c r="R31" i="56" s="1"/>
  <c r="S30" i="56"/>
  <c r="R30" i="56" s="1"/>
  <c r="S29" i="56"/>
  <c r="R29" i="56" s="1"/>
  <c r="S28" i="56"/>
  <c r="R28" i="56" s="1"/>
  <c r="S27" i="56"/>
  <c r="R27" i="56" s="1"/>
  <c r="S26" i="56"/>
  <c r="R26" i="56" s="1"/>
  <c r="S15" i="56"/>
  <c r="R15" i="56" s="1"/>
  <c r="S14" i="56"/>
  <c r="R14" i="56" s="1"/>
  <c r="S13" i="56"/>
  <c r="R13" i="56" s="1"/>
  <c r="S32" i="55" l="1"/>
  <c r="R32" i="55" s="1"/>
  <c r="S31" i="55"/>
  <c r="R31" i="55" s="1"/>
  <c r="S30" i="55"/>
  <c r="R30" i="55" s="1"/>
  <c r="S29" i="55"/>
  <c r="R29" i="55" s="1"/>
  <c r="S28" i="55"/>
  <c r="R28" i="55" s="1"/>
  <c r="S27" i="55"/>
  <c r="R27" i="55" s="1"/>
  <c r="S26" i="55"/>
  <c r="R26" i="55" s="1"/>
  <c r="S15" i="55"/>
  <c r="R15" i="55" s="1"/>
  <c r="S14" i="55"/>
  <c r="R14" i="55" s="1"/>
  <c r="S13" i="55"/>
  <c r="R13" i="55" s="1"/>
  <c r="S32" i="54" l="1"/>
  <c r="R32" i="54" s="1"/>
  <c r="S31" i="54"/>
  <c r="R31" i="54" s="1"/>
  <c r="S30" i="54"/>
  <c r="R30" i="54" s="1"/>
  <c r="S29" i="54"/>
  <c r="R29" i="54" s="1"/>
  <c r="S28" i="54"/>
  <c r="R28" i="54" s="1"/>
  <c r="S27" i="54"/>
  <c r="R27" i="54" s="1"/>
  <c r="S26" i="54"/>
  <c r="R26" i="54" s="1"/>
  <c r="S15" i="54"/>
  <c r="R15" i="54" s="1"/>
  <c r="S14" i="54"/>
  <c r="R14" i="54" s="1"/>
  <c r="S13" i="54"/>
  <c r="R13" i="54" s="1"/>
  <c r="S32" i="53" l="1"/>
  <c r="R32" i="53" s="1"/>
  <c r="S31" i="53"/>
  <c r="R31" i="53" s="1"/>
  <c r="S30" i="53"/>
  <c r="R30" i="53" s="1"/>
  <c r="S29" i="53"/>
  <c r="R29" i="53"/>
  <c r="S28" i="53"/>
  <c r="R28" i="53" s="1"/>
  <c r="S27" i="53"/>
  <c r="R27" i="53" s="1"/>
  <c r="S26" i="53"/>
  <c r="R26" i="53" s="1"/>
  <c r="S15" i="53"/>
  <c r="R15" i="53" s="1"/>
  <c r="S14" i="53"/>
  <c r="R14" i="53" s="1"/>
  <c r="S13" i="53"/>
  <c r="R13" i="53" s="1"/>
  <c r="S32" i="52" l="1"/>
  <c r="R32" i="52" s="1"/>
  <c r="S31" i="52"/>
  <c r="R31" i="52" s="1"/>
  <c r="S30" i="52"/>
  <c r="R30" i="52" s="1"/>
  <c r="S29" i="52"/>
  <c r="R29" i="52" s="1"/>
  <c r="S28" i="52"/>
  <c r="R28" i="52" s="1"/>
  <c r="S27" i="52"/>
  <c r="R27" i="52" s="1"/>
  <c r="S26" i="52"/>
  <c r="R26" i="52" s="1"/>
  <c r="S15" i="52"/>
  <c r="R15" i="52" s="1"/>
  <c r="S14" i="52"/>
  <c r="R14" i="52" s="1"/>
  <c r="S13" i="52"/>
  <c r="R13" i="52" s="1"/>
  <c r="S32" i="51"/>
  <c r="R32" i="51" s="1"/>
  <c r="S31" i="51"/>
  <c r="R31" i="51" s="1"/>
  <c r="S30" i="51"/>
  <c r="R30" i="51" s="1"/>
  <c r="S29" i="51"/>
  <c r="R29" i="51" s="1"/>
  <c r="S28" i="51"/>
  <c r="R28" i="51" s="1"/>
  <c r="S27" i="51"/>
  <c r="R27" i="51" s="1"/>
  <c r="S26" i="51"/>
  <c r="R26" i="51" s="1"/>
  <c r="S15" i="51"/>
  <c r="R15" i="51" s="1"/>
  <c r="S14" i="51"/>
  <c r="R14" i="51" s="1"/>
  <c r="S13" i="51"/>
  <c r="R13" i="51" s="1"/>
  <c r="S32" i="50" l="1"/>
  <c r="R32" i="50" s="1"/>
  <c r="S31" i="50"/>
  <c r="R31" i="50" s="1"/>
  <c r="S30" i="50"/>
  <c r="R30" i="50" s="1"/>
  <c r="S29" i="50"/>
  <c r="R29" i="50" s="1"/>
  <c r="S28" i="50"/>
  <c r="R28" i="50" s="1"/>
  <c r="S27" i="50"/>
  <c r="R27" i="50" s="1"/>
  <c r="S26" i="50"/>
  <c r="R26" i="50" s="1"/>
  <c r="S15" i="50"/>
  <c r="R15" i="50" s="1"/>
  <c r="S14" i="50"/>
  <c r="R14" i="50" s="1"/>
  <c r="S13" i="50"/>
  <c r="R13" i="50" s="1"/>
  <c r="S32" i="49" l="1"/>
  <c r="R32" i="49" s="1"/>
  <c r="S31" i="49"/>
  <c r="R31" i="49" s="1"/>
  <c r="S30" i="49"/>
  <c r="R30" i="49" s="1"/>
  <c r="S29" i="49"/>
  <c r="R29" i="49" s="1"/>
  <c r="S28" i="49"/>
  <c r="R28" i="49" s="1"/>
  <c r="S27" i="49"/>
  <c r="R27" i="49" s="1"/>
  <c r="S26" i="49"/>
  <c r="R26" i="49" s="1"/>
  <c r="S15" i="49"/>
  <c r="R15" i="49" s="1"/>
  <c r="S14" i="49"/>
  <c r="R14" i="49" s="1"/>
  <c r="S13" i="49"/>
  <c r="R13" i="49" s="1"/>
  <c r="S32" i="48" l="1"/>
  <c r="R32" i="48" s="1"/>
  <c r="S31" i="48"/>
  <c r="R31" i="48" s="1"/>
  <c r="S30" i="48"/>
  <c r="R30" i="48" s="1"/>
  <c r="S29" i="48"/>
  <c r="R29" i="48" s="1"/>
  <c r="S28" i="48"/>
  <c r="R28" i="48" s="1"/>
  <c r="S27" i="48"/>
  <c r="R27" i="48" s="1"/>
  <c r="S26" i="48"/>
  <c r="R26" i="48" s="1"/>
  <c r="S15" i="48"/>
  <c r="R15" i="48" s="1"/>
  <c r="S14" i="48"/>
  <c r="R14" i="48" s="1"/>
  <c r="S13" i="48"/>
  <c r="R13" i="48" s="1"/>
  <c r="S31" i="47" l="1"/>
  <c r="R31" i="47" s="1"/>
  <c r="S29" i="47"/>
  <c r="R29" i="47" s="1"/>
  <c r="S14" i="47"/>
  <c r="R14" i="47" s="1"/>
  <c r="S27" i="47" l="1"/>
  <c r="R27" i="47" s="1"/>
  <c r="S13" i="47"/>
  <c r="R13" i="47" s="1"/>
  <c r="S32" i="47"/>
  <c r="R32" i="47" s="1"/>
  <c r="S28" i="47"/>
  <c r="R28" i="47" s="1"/>
  <c r="S15" i="47"/>
  <c r="R15" i="47" s="1"/>
  <c r="S30" i="47"/>
  <c r="R30" i="47" s="1"/>
  <c r="S26" i="47"/>
  <c r="R26" i="47" s="1"/>
  <c r="S32" i="46"/>
  <c r="R32" i="46" s="1"/>
  <c r="S31" i="46"/>
  <c r="R31" i="46" s="1"/>
  <c r="S30" i="46"/>
  <c r="R30" i="46" s="1"/>
  <c r="S29" i="46"/>
  <c r="R29" i="46" s="1"/>
  <c r="S28" i="46"/>
  <c r="R28" i="46" s="1"/>
  <c r="S27" i="46"/>
  <c r="R27" i="46" s="1"/>
  <c r="S26" i="46"/>
  <c r="R26" i="46" s="1"/>
  <c r="S15" i="46"/>
  <c r="R15" i="46" s="1"/>
  <c r="S14" i="46"/>
  <c r="R14" i="46" s="1"/>
  <c r="S13" i="46"/>
  <c r="R13" i="46" s="1"/>
  <c r="S32" i="45" l="1"/>
  <c r="R32" i="45" s="1"/>
  <c r="S31" i="45"/>
  <c r="R31" i="45" s="1"/>
  <c r="S30" i="45"/>
  <c r="R30" i="45" s="1"/>
  <c r="S29" i="45"/>
  <c r="R29" i="45" s="1"/>
  <c r="S28" i="45"/>
  <c r="R28" i="45" s="1"/>
  <c r="S27" i="45"/>
  <c r="R27" i="45" s="1"/>
  <c r="S26" i="45"/>
  <c r="R26" i="45" s="1"/>
  <c r="S15" i="45"/>
  <c r="R15" i="45" s="1"/>
  <c r="S14" i="45"/>
  <c r="R14" i="45" s="1"/>
  <c r="S13" i="45"/>
  <c r="R13" i="45" s="1"/>
  <c r="S32" i="44" l="1"/>
  <c r="R32" i="44" s="1"/>
  <c r="S31" i="44"/>
  <c r="R31" i="44" s="1"/>
  <c r="S30" i="44"/>
  <c r="R30" i="44" s="1"/>
  <c r="S29" i="44"/>
  <c r="R29" i="44" s="1"/>
  <c r="S28" i="44"/>
  <c r="R28" i="44" s="1"/>
  <c r="S27" i="44"/>
  <c r="R27" i="44" s="1"/>
  <c r="S26" i="44"/>
  <c r="R26" i="44" s="1"/>
  <c r="S15" i="44"/>
  <c r="R15" i="44" s="1"/>
  <c r="S14" i="44"/>
  <c r="R14" i="44" s="1"/>
  <c r="S13" i="44"/>
  <c r="R13" i="44" s="1"/>
  <c r="S32" i="43" l="1"/>
  <c r="R32" i="43" s="1"/>
  <c r="S31" i="43"/>
  <c r="R31" i="43" s="1"/>
  <c r="S30" i="43"/>
  <c r="R30" i="43" s="1"/>
  <c r="S29" i="43"/>
  <c r="R29" i="43" s="1"/>
  <c r="S28" i="43"/>
  <c r="R28" i="43" s="1"/>
  <c r="S27" i="43"/>
  <c r="R27" i="43" s="1"/>
  <c r="S26" i="43"/>
  <c r="R26" i="43" s="1"/>
  <c r="S15" i="43"/>
  <c r="R15" i="43" s="1"/>
  <c r="S14" i="43"/>
  <c r="R14" i="43" s="1"/>
  <c r="S13" i="43"/>
  <c r="R13" i="43" s="1"/>
  <c r="S32" i="42" l="1"/>
  <c r="R32" i="42" s="1"/>
  <c r="S31" i="42"/>
  <c r="R31" i="42" s="1"/>
  <c r="S30" i="42"/>
  <c r="R30" i="42" s="1"/>
  <c r="S29" i="42"/>
  <c r="R29" i="42" s="1"/>
  <c r="S28" i="42"/>
  <c r="R28" i="42" s="1"/>
  <c r="S27" i="42"/>
  <c r="R27" i="42" s="1"/>
  <c r="S26" i="42"/>
  <c r="R26" i="42" s="1"/>
  <c r="S15" i="42"/>
  <c r="R15" i="42" s="1"/>
  <c r="S14" i="42"/>
  <c r="R14" i="42" s="1"/>
  <c r="S13" i="42"/>
  <c r="R13" i="42" s="1"/>
  <c r="S32" i="41" l="1"/>
  <c r="R32" i="41" s="1"/>
  <c r="S31" i="41"/>
  <c r="R31" i="41" s="1"/>
  <c r="S30" i="41"/>
  <c r="R30" i="41" s="1"/>
  <c r="S29" i="41"/>
  <c r="R29" i="41" s="1"/>
  <c r="S28" i="41"/>
  <c r="R28" i="41" s="1"/>
  <c r="S27" i="41"/>
  <c r="R27" i="41" s="1"/>
  <c r="S26" i="41"/>
  <c r="R26" i="41" s="1"/>
  <c r="S15" i="41"/>
  <c r="R15" i="41" s="1"/>
  <c r="S14" i="41"/>
  <c r="R14" i="41" s="1"/>
  <c r="S13" i="41"/>
  <c r="R13" i="41" s="1"/>
  <c r="S32" i="40" l="1"/>
  <c r="R32" i="40" s="1"/>
  <c r="S31" i="40"/>
  <c r="R31" i="40" s="1"/>
  <c r="S30" i="40"/>
  <c r="R30" i="40" s="1"/>
  <c r="S29" i="40"/>
  <c r="R29" i="40" s="1"/>
  <c r="S28" i="40"/>
  <c r="R28" i="40" s="1"/>
  <c r="S27" i="40"/>
  <c r="R27" i="40" s="1"/>
  <c r="S26" i="40"/>
  <c r="R26" i="40" s="1"/>
  <c r="S15" i="40"/>
  <c r="R15" i="40" s="1"/>
  <c r="S14" i="40"/>
  <c r="R14" i="40" s="1"/>
  <c r="S13" i="40"/>
  <c r="R13" i="40" s="1"/>
  <c r="S13" i="39" l="1"/>
  <c r="R13" i="39" s="1"/>
  <c r="S14" i="39"/>
  <c r="R14" i="39" s="1"/>
  <c r="S32" i="39"/>
  <c r="R32" i="39" s="1"/>
  <c r="S31" i="39"/>
  <c r="R31" i="39" s="1"/>
  <c r="S30" i="39"/>
  <c r="R30" i="39" s="1"/>
  <c r="S29" i="39"/>
  <c r="R29" i="39" s="1"/>
  <c r="S28" i="39"/>
  <c r="R28" i="39" s="1"/>
  <c r="S27" i="39"/>
  <c r="R27" i="39" s="1"/>
  <c r="S26" i="39"/>
  <c r="R26" i="39" s="1"/>
  <c r="S15" i="39"/>
  <c r="R15" i="39" s="1"/>
  <c r="S28" i="38" l="1"/>
  <c r="R28" i="38" s="1"/>
  <c r="S32" i="38"/>
  <c r="R32" i="38" s="1"/>
  <c r="S31" i="38"/>
  <c r="R31" i="38" s="1"/>
  <c r="S30" i="38"/>
  <c r="R30" i="38" s="1"/>
  <c r="S29" i="38"/>
  <c r="R29" i="38" s="1"/>
  <c r="S27" i="38"/>
  <c r="R27" i="38" s="1"/>
  <c r="S26" i="38"/>
  <c r="R26" i="38" s="1"/>
  <c r="S15" i="38"/>
  <c r="R15" i="38" s="1"/>
  <c r="S14" i="38"/>
  <c r="R14" i="38" s="1"/>
  <c r="S13" i="38"/>
  <c r="R13" i="38" s="1"/>
  <c r="S32" i="37" l="1"/>
  <c r="R32" i="37" s="1"/>
  <c r="S31" i="37"/>
  <c r="R31" i="37" s="1"/>
  <c r="S30" i="37"/>
  <c r="R30" i="37" s="1"/>
  <c r="S29" i="37"/>
  <c r="R29" i="37" s="1"/>
  <c r="S28" i="37"/>
  <c r="R28" i="37" s="1"/>
  <c r="S27" i="37"/>
  <c r="R27" i="37" s="1"/>
  <c r="S26" i="37"/>
  <c r="R26" i="37" s="1"/>
  <c r="S15" i="37"/>
  <c r="R15" i="37" s="1"/>
  <c r="S14" i="37"/>
  <c r="R14" i="37" s="1"/>
  <c r="S13" i="37"/>
  <c r="R13" i="37" s="1"/>
  <c r="S32" i="36" l="1"/>
  <c r="R32" i="36" s="1"/>
  <c r="S31" i="36"/>
  <c r="R31" i="36" s="1"/>
  <c r="S30" i="36"/>
  <c r="R30" i="36" s="1"/>
  <c r="S29" i="36"/>
  <c r="R29" i="36" s="1"/>
  <c r="S28" i="36"/>
  <c r="R28" i="36" s="1"/>
  <c r="S27" i="36"/>
  <c r="R27" i="36" s="1"/>
  <c r="S26" i="36"/>
  <c r="R26" i="36" s="1"/>
  <c r="S15" i="36"/>
  <c r="R15" i="36" s="1"/>
  <c r="S14" i="36"/>
  <c r="R14" i="36" s="1"/>
  <c r="S13" i="36"/>
  <c r="R13" i="36" s="1"/>
  <c r="S32" i="35" l="1"/>
  <c r="R32" i="35" s="1"/>
  <c r="S31" i="35"/>
  <c r="R31" i="35" s="1"/>
  <c r="S30" i="35"/>
  <c r="R30" i="35" s="1"/>
  <c r="S29" i="35"/>
  <c r="R29" i="35" s="1"/>
  <c r="S28" i="35"/>
  <c r="R28" i="35" s="1"/>
  <c r="S27" i="35"/>
  <c r="R27" i="35" s="1"/>
  <c r="S26" i="35"/>
  <c r="R26" i="35" s="1"/>
  <c r="S15" i="35"/>
  <c r="R15" i="35" s="1"/>
  <c r="S14" i="35"/>
  <c r="R14" i="35" s="1"/>
  <c r="S13" i="35"/>
  <c r="R13" i="35" s="1"/>
  <c r="S32" i="34" l="1"/>
  <c r="R32" i="34" s="1"/>
  <c r="S31" i="34"/>
  <c r="R31" i="34" s="1"/>
  <c r="S30" i="34"/>
  <c r="R30" i="34" s="1"/>
  <c r="S29" i="34"/>
  <c r="R29" i="34" s="1"/>
  <c r="S28" i="34"/>
  <c r="R28" i="34" s="1"/>
  <c r="S27" i="34"/>
  <c r="R27" i="34" s="1"/>
  <c r="S26" i="34"/>
  <c r="R26" i="34" s="1"/>
  <c r="S15" i="34"/>
  <c r="R15" i="34" s="1"/>
  <c r="S14" i="34"/>
  <c r="R14" i="34" s="1"/>
  <c r="S13" i="34"/>
  <c r="R13" i="34" s="1"/>
  <c r="S32" i="33" l="1"/>
  <c r="R32" i="33" s="1"/>
  <c r="S31" i="33"/>
  <c r="R31" i="33" s="1"/>
  <c r="S30" i="33"/>
  <c r="R30" i="33" s="1"/>
  <c r="S29" i="33"/>
  <c r="R29" i="33" s="1"/>
  <c r="S28" i="33"/>
  <c r="R28" i="33" s="1"/>
  <c r="S27" i="33"/>
  <c r="R27" i="33" s="1"/>
  <c r="S26" i="33"/>
  <c r="R26" i="33" s="1"/>
  <c r="S15" i="33"/>
  <c r="R15" i="33" s="1"/>
  <c r="S14" i="33"/>
  <c r="R14" i="33" s="1"/>
  <c r="S13" i="33"/>
  <c r="R13" i="33" s="1"/>
  <c r="S32" i="32" l="1"/>
  <c r="R32" i="32" s="1"/>
  <c r="S31" i="32"/>
  <c r="R31" i="32" s="1"/>
  <c r="S30" i="32"/>
  <c r="R30" i="32" s="1"/>
  <c r="S29" i="32"/>
  <c r="R29" i="32" s="1"/>
  <c r="S28" i="32"/>
  <c r="R28" i="32" s="1"/>
  <c r="S27" i="32"/>
  <c r="R27" i="32" s="1"/>
  <c r="S26" i="32"/>
  <c r="R26" i="32" s="1"/>
  <c r="S15" i="32"/>
  <c r="R15" i="32" s="1"/>
  <c r="S14" i="32"/>
  <c r="R14" i="32" s="1"/>
  <c r="S13" i="32"/>
  <c r="R13" i="32" s="1"/>
  <c r="S32" i="31" l="1"/>
  <c r="R32" i="31" s="1"/>
  <c r="S31" i="31"/>
  <c r="R31" i="31" s="1"/>
  <c r="S30" i="31"/>
  <c r="R30" i="31" s="1"/>
  <c r="S29" i="31"/>
  <c r="R29" i="31" s="1"/>
  <c r="S28" i="31"/>
  <c r="R28" i="31" s="1"/>
  <c r="S27" i="31"/>
  <c r="R27" i="31" s="1"/>
  <c r="S26" i="31"/>
  <c r="R26" i="31" s="1"/>
  <c r="S15" i="31"/>
  <c r="R15" i="31" s="1"/>
  <c r="S14" i="31"/>
  <c r="R14" i="31" s="1"/>
  <c r="S13" i="31"/>
  <c r="R13" i="31" s="1"/>
  <c r="S32" i="30" l="1"/>
  <c r="R32" i="30" s="1"/>
  <c r="S31" i="30"/>
  <c r="R31" i="30" s="1"/>
  <c r="S30" i="30"/>
  <c r="R30" i="30" s="1"/>
  <c r="S29" i="30"/>
  <c r="R29" i="30" s="1"/>
  <c r="S28" i="30"/>
  <c r="R28" i="30" s="1"/>
  <c r="S27" i="30"/>
  <c r="R27" i="30" s="1"/>
  <c r="S26" i="30"/>
  <c r="R26" i="30" s="1"/>
  <c r="S15" i="30"/>
  <c r="R15" i="30" s="1"/>
  <c r="S14" i="30"/>
  <c r="R14" i="30" s="1"/>
  <c r="S13" i="30"/>
  <c r="R13" i="30" s="1"/>
  <c r="S32" i="29" l="1"/>
  <c r="R32" i="29" s="1"/>
  <c r="S31" i="29"/>
  <c r="R31" i="29" s="1"/>
  <c r="S30" i="29"/>
  <c r="R30" i="29" s="1"/>
  <c r="S29" i="29"/>
  <c r="R29" i="29" s="1"/>
  <c r="S28" i="29"/>
  <c r="R28" i="29" s="1"/>
  <c r="S27" i="29"/>
  <c r="R27" i="29" s="1"/>
  <c r="S26" i="29"/>
  <c r="R26" i="29" s="1"/>
  <c r="S15" i="29"/>
  <c r="R15" i="29" s="1"/>
  <c r="S14" i="29"/>
  <c r="R14" i="29" s="1"/>
  <c r="S13" i="29"/>
  <c r="R13" i="29" s="1"/>
  <c r="S32" i="28" l="1"/>
  <c r="R32" i="28" s="1"/>
  <c r="S31" i="28"/>
  <c r="R31" i="28" s="1"/>
  <c r="S30" i="28"/>
  <c r="R30" i="28" s="1"/>
  <c r="S29" i="28"/>
  <c r="R29" i="28"/>
  <c r="S28" i="28"/>
  <c r="R28" i="28" s="1"/>
  <c r="S27" i="28"/>
  <c r="R27" i="28" s="1"/>
  <c r="S26" i="28"/>
  <c r="R26" i="28" s="1"/>
  <c r="S15" i="28"/>
  <c r="R15" i="28" s="1"/>
  <c r="S14" i="28"/>
  <c r="R14" i="28" s="1"/>
  <c r="S13" i="28"/>
  <c r="R13" i="28" s="1"/>
  <c r="S32" i="27" l="1"/>
  <c r="R32" i="27" s="1"/>
  <c r="S31" i="27"/>
  <c r="R31" i="27" s="1"/>
  <c r="S30" i="27"/>
  <c r="R30" i="27" s="1"/>
  <c r="S29" i="27"/>
  <c r="R29" i="27" s="1"/>
  <c r="S28" i="27"/>
  <c r="R28" i="27" s="1"/>
  <c r="S27" i="27"/>
  <c r="R27" i="27" s="1"/>
  <c r="S26" i="27"/>
  <c r="R26" i="27" s="1"/>
  <c r="S15" i="27"/>
  <c r="R15" i="27" s="1"/>
  <c r="S14" i="27"/>
  <c r="R14" i="27" s="1"/>
  <c r="S13" i="27"/>
  <c r="R13" i="27" s="1"/>
  <c r="S32" i="26" l="1"/>
  <c r="R32" i="26" s="1"/>
  <c r="S31" i="26"/>
  <c r="R31" i="26" s="1"/>
  <c r="S30" i="26"/>
  <c r="R30" i="26" s="1"/>
  <c r="S29" i="26"/>
  <c r="R29" i="26" s="1"/>
  <c r="S28" i="26"/>
  <c r="R28" i="26" s="1"/>
  <c r="S27" i="26"/>
  <c r="R27" i="26" s="1"/>
  <c r="S26" i="26"/>
  <c r="R26" i="26" s="1"/>
  <c r="S15" i="26"/>
  <c r="R15" i="26" s="1"/>
  <c r="S14" i="26"/>
  <c r="R14" i="26" s="1"/>
  <c r="S13" i="26"/>
  <c r="R13" i="26" s="1"/>
  <c r="S32" i="25" l="1"/>
  <c r="R32" i="25" s="1"/>
  <c r="S31" i="25"/>
  <c r="R31" i="25" s="1"/>
  <c r="S30" i="25"/>
  <c r="R30" i="25" s="1"/>
  <c r="S29" i="25"/>
  <c r="R29" i="25" s="1"/>
  <c r="S28" i="25"/>
  <c r="R28" i="25" s="1"/>
  <c r="S27" i="25"/>
  <c r="R27" i="25" s="1"/>
  <c r="S26" i="25"/>
  <c r="R26" i="25" s="1"/>
  <c r="S15" i="25"/>
  <c r="R15" i="25" s="1"/>
  <c r="S14" i="25"/>
  <c r="R14" i="25" s="1"/>
  <c r="S13" i="25"/>
  <c r="R13" i="25" s="1"/>
  <c r="S26" i="24" l="1"/>
  <c r="R26" i="24" s="1"/>
  <c r="S32" i="24"/>
  <c r="R32" i="24" s="1"/>
  <c r="S31" i="24"/>
  <c r="R31" i="24" s="1"/>
  <c r="S30" i="24"/>
  <c r="R30" i="24" s="1"/>
  <c r="S29" i="24"/>
  <c r="R29" i="24" s="1"/>
  <c r="S28" i="24"/>
  <c r="R28" i="24" s="1"/>
  <c r="S27" i="24"/>
  <c r="R27" i="24" s="1"/>
  <c r="S15" i="24"/>
  <c r="R15" i="24" s="1"/>
  <c r="S14" i="24"/>
  <c r="R14" i="24" s="1"/>
  <c r="S13" i="24"/>
  <c r="R13" i="24" s="1"/>
  <c r="S32" i="23" l="1"/>
  <c r="R32" i="23" s="1"/>
  <c r="S31" i="23"/>
  <c r="R31" i="23" s="1"/>
  <c r="S30" i="23"/>
  <c r="R30" i="23" s="1"/>
  <c r="S29" i="23"/>
  <c r="R29" i="23" s="1"/>
  <c r="S28" i="23"/>
  <c r="R28" i="23" s="1"/>
  <c r="S27" i="23"/>
  <c r="R27" i="23" s="1"/>
  <c r="S26" i="23"/>
  <c r="R26" i="23" s="1"/>
  <c r="S15" i="23"/>
  <c r="R15" i="23" s="1"/>
  <c r="S14" i="23"/>
  <c r="R14" i="23" s="1"/>
  <c r="S13" i="23"/>
  <c r="R13" i="23" s="1"/>
  <c r="S32" i="22" l="1"/>
  <c r="R32" i="22" s="1"/>
  <c r="S31" i="22"/>
  <c r="R31" i="22" s="1"/>
  <c r="S30" i="22"/>
  <c r="R30" i="22" s="1"/>
  <c r="S29" i="22"/>
  <c r="R29" i="22" s="1"/>
  <c r="S28" i="22"/>
  <c r="R28" i="22" s="1"/>
  <c r="S27" i="22"/>
  <c r="R27" i="22" s="1"/>
  <c r="F27" i="22"/>
  <c r="E27" i="22"/>
  <c r="S26" i="22"/>
  <c r="R26" i="22" s="1"/>
  <c r="F26" i="22"/>
  <c r="E26" i="22"/>
  <c r="F25" i="22"/>
  <c r="E25" i="22"/>
  <c r="F24" i="22"/>
  <c r="E24" i="22"/>
  <c r="F23" i="22"/>
  <c r="E23" i="22"/>
  <c r="F22" i="22"/>
  <c r="E22" i="22"/>
  <c r="F21" i="22"/>
  <c r="E21" i="22"/>
  <c r="D20" i="22"/>
  <c r="C20" i="22"/>
  <c r="F18" i="22"/>
  <c r="E18" i="22"/>
  <c r="F17" i="22"/>
  <c r="E17" i="22"/>
  <c r="F16" i="22"/>
  <c r="E16" i="22"/>
  <c r="S15" i="22"/>
  <c r="R15" i="22" s="1"/>
  <c r="F15" i="22"/>
  <c r="E15" i="22"/>
  <c r="S14" i="22"/>
  <c r="R14" i="22" s="1"/>
  <c r="D14" i="22"/>
  <c r="C14" i="22"/>
  <c r="S13" i="22"/>
  <c r="R13" i="22" s="1"/>
  <c r="F20" i="22" l="1"/>
  <c r="F14" i="22"/>
  <c r="E14" i="22"/>
  <c r="E20" i="22"/>
  <c r="S32" i="21"/>
  <c r="R32" i="21" s="1"/>
  <c r="S31" i="21"/>
  <c r="R31" i="21" s="1"/>
  <c r="S30" i="21"/>
  <c r="R30" i="21" s="1"/>
  <c r="S29" i="21"/>
  <c r="R29" i="21" s="1"/>
  <c r="S28" i="21"/>
  <c r="R28" i="21" s="1"/>
  <c r="S27" i="21"/>
  <c r="R27" i="21" s="1"/>
  <c r="F27" i="21"/>
  <c r="E27" i="21"/>
  <c r="S26" i="21"/>
  <c r="R26" i="21" s="1"/>
  <c r="F26" i="21"/>
  <c r="E26" i="21"/>
  <c r="F25" i="21"/>
  <c r="E25" i="21"/>
  <c r="F24" i="21"/>
  <c r="E24" i="21"/>
  <c r="F23" i="21"/>
  <c r="E23" i="21"/>
  <c r="F22" i="21"/>
  <c r="E22" i="21"/>
  <c r="F21" i="21"/>
  <c r="E21" i="21"/>
  <c r="D20" i="21"/>
  <c r="C20" i="21"/>
  <c r="F18" i="21"/>
  <c r="E18" i="21"/>
  <c r="F17" i="21"/>
  <c r="E17" i="21"/>
  <c r="F16" i="21"/>
  <c r="E16" i="21"/>
  <c r="S15" i="21"/>
  <c r="R15" i="21" s="1"/>
  <c r="F15" i="21"/>
  <c r="E15" i="21"/>
  <c r="S14" i="21"/>
  <c r="R14" i="21" s="1"/>
  <c r="D14" i="21"/>
  <c r="C14" i="21"/>
  <c r="S13" i="21"/>
  <c r="R13" i="21" s="1"/>
  <c r="F20" i="21" l="1"/>
  <c r="F14" i="21"/>
  <c r="E14" i="21"/>
  <c r="E20" i="21"/>
  <c r="D20" i="20"/>
  <c r="S32" i="20"/>
  <c r="R32" i="20" s="1"/>
  <c r="S31" i="20"/>
  <c r="R31" i="20" s="1"/>
  <c r="S30" i="20"/>
  <c r="R30" i="20" s="1"/>
  <c r="S29" i="20"/>
  <c r="R29" i="20" s="1"/>
  <c r="S28" i="20"/>
  <c r="R28" i="20" s="1"/>
  <c r="S27" i="20"/>
  <c r="R27" i="20" s="1"/>
  <c r="F27" i="20"/>
  <c r="E27" i="20"/>
  <c r="S26" i="20"/>
  <c r="R26" i="20" s="1"/>
  <c r="F26" i="20"/>
  <c r="E26" i="20"/>
  <c r="F25" i="20"/>
  <c r="E25" i="20"/>
  <c r="F24" i="20"/>
  <c r="E24" i="20"/>
  <c r="F23" i="20"/>
  <c r="E23" i="20"/>
  <c r="F22" i="20"/>
  <c r="E22" i="20"/>
  <c r="F21" i="20"/>
  <c r="E21" i="20"/>
  <c r="C20" i="20"/>
  <c r="F18" i="20"/>
  <c r="E18" i="20"/>
  <c r="F17" i="20"/>
  <c r="E17" i="20"/>
  <c r="F16" i="20"/>
  <c r="E16" i="20"/>
  <c r="S15" i="20"/>
  <c r="R15" i="20" s="1"/>
  <c r="F15" i="20"/>
  <c r="E15" i="20"/>
  <c r="S14" i="20"/>
  <c r="R14" i="20" s="1"/>
  <c r="D14" i="20"/>
  <c r="C14" i="20"/>
  <c r="S13" i="20"/>
  <c r="R13" i="20" s="1"/>
  <c r="F20" i="20" l="1"/>
  <c r="F14" i="20"/>
  <c r="E14" i="20"/>
  <c r="E20" i="20"/>
  <c r="F16" i="19"/>
  <c r="E18" i="19"/>
  <c r="E16" i="19"/>
  <c r="E17" i="19"/>
  <c r="E15" i="19"/>
  <c r="E21" i="19"/>
  <c r="E27" i="19"/>
  <c r="E26" i="19"/>
  <c r="E25" i="19"/>
  <c r="E24" i="19"/>
  <c r="E23" i="19"/>
  <c r="E22" i="19"/>
  <c r="F22" i="19"/>
  <c r="F23" i="19"/>
  <c r="F24" i="19"/>
  <c r="F25" i="19"/>
  <c r="F26" i="19"/>
  <c r="F27" i="19"/>
  <c r="F21" i="19"/>
  <c r="F18" i="19"/>
  <c r="F17" i="19"/>
  <c r="F15" i="19"/>
  <c r="D14" i="19"/>
  <c r="C14" i="19"/>
  <c r="E14" i="19" l="1"/>
  <c r="F14" i="19"/>
  <c r="S32" i="19"/>
  <c r="R32" i="19" s="1"/>
  <c r="S31" i="19"/>
  <c r="R31" i="19" s="1"/>
  <c r="S30" i="19"/>
  <c r="R30" i="19" s="1"/>
  <c r="S29" i="19"/>
  <c r="R29" i="19" s="1"/>
  <c r="S28" i="19"/>
  <c r="R28" i="19" s="1"/>
  <c r="S27" i="19"/>
  <c r="R27" i="19" s="1"/>
  <c r="S26" i="19"/>
  <c r="R26" i="19" s="1"/>
  <c r="D20" i="19"/>
  <c r="C20" i="19"/>
  <c r="S15" i="19"/>
  <c r="R15" i="19" s="1"/>
  <c r="S14" i="19"/>
  <c r="R14" i="19" s="1"/>
  <c r="S13" i="19"/>
  <c r="R13" i="19" s="1"/>
  <c r="E20" i="19" l="1"/>
  <c r="F20" i="19"/>
  <c r="S32" i="18"/>
  <c r="R32" i="18" s="1"/>
  <c r="S31" i="18"/>
  <c r="R31" i="18" s="1"/>
  <c r="S30" i="18"/>
  <c r="R30" i="18" s="1"/>
  <c r="S29" i="18"/>
  <c r="R29" i="18" s="1"/>
  <c r="S28" i="18"/>
  <c r="R28" i="18" s="1"/>
  <c r="S27" i="18"/>
  <c r="R27" i="18" s="1"/>
  <c r="S26" i="18"/>
  <c r="R26" i="18" s="1"/>
  <c r="D20" i="18"/>
  <c r="C20" i="18"/>
  <c r="S15" i="18"/>
  <c r="R15" i="18" s="1"/>
  <c r="S14" i="18"/>
  <c r="R14" i="18" s="1"/>
  <c r="D14" i="18"/>
  <c r="C14" i="18"/>
  <c r="S13" i="18"/>
  <c r="R13" i="18" s="1"/>
  <c r="F14" i="18" l="1"/>
  <c r="F20" i="18"/>
  <c r="E20" i="18"/>
  <c r="E14" i="18"/>
  <c r="S32" i="17"/>
  <c r="R32" i="17" s="1"/>
  <c r="S31" i="17"/>
  <c r="R31" i="17" s="1"/>
  <c r="S30" i="17"/>
  <c r="R30" i="17" s="1"/>
  <c r="S29" i="17"/>
  <c r="R29" i="17" s="1"/>
  <c r="S28" i="17"/>
  <c r="R28" i="17" s="1"/>
  <c r="S27" i="17"/>
  <c r="R27" i="17" s="1"/>
  <c r="S26" i="17"/>
  <c r="R26" i="17" s="1"/>
  <c r="D20" i="17"/>
  <c r="C20" i="17"/>
  <c r="S15" i="17"/>
  <c r="R15" i="17" s="1"/>
  <c r="S14" i="17"/>
  <c r="R14" i="17" s="1"/>
  <c r="D14" i="17"/>
  <c r="C14" i="17"/>
  <c r="S13" i="17"/>
  <c r="R13" i="17" s="1"/>
  <c r="E20" i="17" l="1"/>
  <c r="E14" i="17"/>
  <c r="F20" i="17"/>
  <c r="F14" i="17"/>
  <c r="S32" i="16"/>
  <c r="R32" i="16"/>
  <c r="S31" i="16"/>
  <c r="R31" i="16" s="1"/>
  <c r="S30" i="16"/>
  <c r="R30" i="16" s="1"/>
  <c r="S29" i="16"/>
  <c r="R29" i="16" s="1"/>
  <c r="S28" i="16"/>
  <c r="R28" i="16" s="1"/>
  <c r="S27" i="16"/>
  <c r="R27" i="16" s="1"/>
  <c r="S26" i="16"/>
  <c r="R26" i="16" s="1"/>
  <c r="D20" i="16"/>
  <c r="C20" i="16"/>
  <c r="S15" i="16"/>
  <c r="R15" i="16" s="1"/>
  <c r="S14" i="16"/>
  <c r="R14" i="16" s="1"/>
  <c r="D14" i="16"/>
  <c r="C14" i="16"/>
  <c r="S13" i="16"/>
  <c r="R13" i="16" s="1"/>
  <c r="F20" i="16" l="1"/>
  <c r="F14" i="16"/>
  <c r="E20" i="16"/>
  <c r="E14" i="16"/>
  <c r="S32" i="15"/>
  <c r="R32" i="15" s="1"/>
  <c r="S31" i="15"/>
  <c r="R31" i="15" s="1"/>
  <c r="S30" i="15"/>
  <c r="R30" i="15" s="1"/>
  <c r="S29" i="15"/>
  <c r="R29" i="15" s="1"/>
  <c r="S28" i="15"/>
  <c r="R28" i="15" s="1"/>
  <c r="S27" i="15"/>
  <c r="R27" i="15" s="1"/>
  <c r="S26" i="15"/>
  <c r="R26" i="15" s="1"/>
  <c r="D20" i="15"/>
  <c r="C20" i="15"/>
  <c r="S15" i="15"/>
  <c r="R15" i="15" s="1"/>
  <c r="S14" i="15"/>
  <c r="R14" i="15" s="1"/>
  <c r="D14" i="15"/>
  <c r="C14" i="15"/>
  <c r="S13" i="15"/>
  <c r="R13" i="15" s="1"/>
  <c r="F20" i="15" l="1"/>
  <c r="E14" i="15"/>
  <c r="E20" i="15"/>
  <c r="F14" i="15"/>
  <c r="S32" i="14"/>
  <c r="R32" i="14" s="1"/>
  <c r="S31" i="14"/>
  <c r="R31" i="14" s="1"/>
  <c r="S30" i="14"/>
  <c r="R30" i="14" s="1"/>
  <c r="S29" i="14"/>
  <c r="R29" i="14" s="1"/>
  <c r="S28" i="14"/>
  <c r="R28" i="14" s="1"/>
  <c r="S27" i="14"/>
  <c r="R27" i="14" s="1"/>
  <c r="S26" i="14"/>
  <c r="R26" i="14" s="1"/>
  <c r="D20" i="14"/>
  <c r="C20" i="14"/>
  <c r="S15" i="14"/>
  <c r="R15" i="14" s="1"/>
  <c r="S14" i="14"/>
  <c r="R14" i="14" s="1"/>
  <c r="D14" i="14"/>
  <c r="C14" i="14"/>
  <c r="S13" i="14"/>
  <c r="R13" i="14" s="1"/>
  <c r="F14" i="14" l="1"/>
  <c r="E20" i="14"/>
  <c r="F20" i="14"/>
  <c r="E14" i="14"/>
  <c r="S32" i="13"/>
  <c r="R32" i="13" s="1"/>
  <c r="S31" i="13"/>
  <c r="R31" i="13" s="1"/>
  <c r="S30" i="13"/>
  <c r="R30" i="13" s="1"/>
  <c r="S29" i="13"/>
  <c r="R29" i="13" s="1"/>
  <c r="S28" i="13"/>
  <c r="R28" i="13" s="1"/>
  <c r="S27" i="13"/>
  <c r="R27" i="13" s="1"/>
  <c r="S26" i="13"/>
  <c r="R26" i="13" s="1"/>
  <c r="S15" i="13"/>
  <c r="R15" i="13" s="1"/>
  <c r="S14" i="13"/>
  <c r="R14" i="13" s="1"/>
  <c r="S13" i="13"/>
  <c r="R13" i="13" s="1"/>
  <c r="S32" i="12" l="1"/>
  <c r="R32" i="12" s="1"/>
  <c r="S31" i="12"/>
  <c r="R31" i="12" s="1"/>
  <c r="S30" i="12"/>
  <c r="R30" i="12" s="1"/>
  <c r="S29" i="12"/>
  <c r="R29" i="12" s="1"/>
  <c r="S28" i="12"/>
  <c r="R28" i="12" s="1"/>
  <c r="S27" i="12"/>
  <c r="R27" i="12" s="1"/>
  <c r="S26" i="12"/>
  <c r="R26" i="12" s="1"/>
  <c r="S15" i="12"/>
  <c r="R15" i="12" s="1"/>
  <c r="S14" i="12"/>
  <c r="R14" i="12" s="1"/>
  <c r="S13" i="12"/>
  <c r="R13" i="12" s="1"/>
  <c r="S32" i="11" l="1"/>
  <c r="R32" i="11" s="1"/>
  <c r="S31" i="11"/>
  <c r="R31" i="11" s="1"/>
  <c r="S30" i="11"/>
  <c r="R30" i="11" s="1"/>
  <c r="S29" i="11"/>
  <c r="R29" i="11" s="1"/>
  <c r="S28" i="11"/>
  <c r="R28" i="11" s="1"/>
  <c r="S27" i="11"/>
  <c r="R27" i="11" s="1"/>
  <c r="S26" i="11"/>
  <c r="R26" i="11" s="1"/>
  <c r="S15" i="11"/>
  <c r="R15" i="11" s="1"/>
  <c r="S14" i="11"/>
  <c r="R14" i="11" s="1"/>
  <c r="S13" i="11"/>
  <c r="R13" i="11" s="1"/>
  <c r="S26" i="10" l="1"/>
  <c r="R26" i="10" s="1"/>
  <c r="S15" i="10"/>
  <c r="R15" i="10" s="1"/>
  <c r="S13" i="10"/>
  <c r="S32" i="10"/>
  <c r="R32" i="10" s="1"/>
  <c r="S31" i="10"/>
  <c r="R31" i="10" s="1"/>
  <c r="S30" i="10"/>
  <c r="R30" i="10" s="1"/>
  <c r="S29" i="10"/>
  <c r="R29" i="10" s="1"/>
  <c r="S28" i="10"/>
  <c r="R28" i="10" s="1"/>
  <c r="S27" i="10"/>
  <c r="R27" i="10" s="1"/>
  <c r="S14" i="10"/>
  <c r="R14" i="10" s="1"/>
  <c r="R13" i="10"/>
  <c r="S14" i="4"/>
  <c r="S32" i="6" l="1"/>
  <c r="S27" i="6"/>
  <c r="S15" i="6"/>
  <c r="R32" i="6" l="1"/>
  <c r="S31" i="6"/>
  <c r="R31" i="6" s="1"/>
  <c r="S30" i="6"/>
  <c r="S29" i="6"/>
  <c r="R29" i="6" s="1"/>
  <c r="S28" i="6"/>
  <c r="R28" i="6" s="1"/>
  <c r="R27" i="6"/>
  <c r="S26" i="6"/>
  <c r="R26" i="6" s="1"/>
  <c r="D20" i="6"/>
  <c r="C20" i="6"/>
  <c r="R15" i="6"/>
  <c r="S14" i="6"/>
  <c r="R14" i="6" s="1"/>
  <c r="D14" i="6"/>
  <c r="C14" i="6"/>
  <c r="S13" i="6"/>
  <c r="R13" i="6" s="1"/>
  <c r="S32" i="5"/>
  <c r="R32" i="5" s="1"/>
  <c r="S31" i="5"/>
  <c r="R31" i="5" s="1"/>
  <c r="S30" i="5"/>
  <c r="R30" i="5" s="1"/>
  <c r="S29" i="5"/>
  <c r="R29" i="5" s="1"/>
  <c r="S28" i="5"/>
  <c r="R28" i="5" s="1"/>
  <c r="S27" i="5"/>
  <c r="R27" i="5" s="1"/>
  <c r="S26" i="5"/>
  <c r="R26" i="5" s="1"/>
  <c r="D20" i="5"/>
  <c r="C20" i="5"/>
  <c r="S15" i="5"/>
  <c r="R15" i="5" s="1"/>
  <c r="S14" i="5"/>
  <c r="R14" i="5" s="1"/>
  <c r="D14" i="5"/>
  <c r="C14" i="5"/>
  <c r="S13" i="5"/>
  <c r="R13" i="5" s="1"/>
  <c r="S15" i="4"/>
  <c r="R15" i="4" s="1"/>
  <c r="F14" i="5" l="1"/>
  <c r="F20" i="5"/>
  <c r="F20" i="6"/>
  <c r="E20" i="5"/>
  <c r="E14" i="5"/>
  <c r="E20" i="6"/>
  <c r="F14" i="6"/>
  <c r="E14" i="6"/>
  <c r="S32" i="4"/>
  <c r="R32" i="4" s="1"/>
  <c r="S31" i="4"/>
  <c r="R31" i="4" s="1"/>
  <c r="S30" i="4"/>
  <c r="R30" i="4" s="1"/>
  <c r="S29" i="4"/>
  <c r="R29" i="4" s="1"/>
  <c r="S28" i="4"/>
  <c r="R28" i="4" s="1"/>
  <c r="S27" i="4"/>
  <c r="R27" i="4" s="1"/>
  <c r="S26" i="4"/>
  <c r="R26" i="4" s="1"/>
  <c r="D20" i="4" l="1"/>
  <c r="C20" i="4"/>
  <c r="R14" i="4"/>
  <c r="D14" i="4"/>
  <c r="C14" i="4"/>
  <c r="S13" i="4"/>
  <c r="R13" i="4" s="1"/>
  <c r="E20" i="4" l="1"/>
  <c r="F20" i="4"/>
  <c r="F14" i="4"/>
  <c r="E14" i="4"/>
  <c r="C14" i="3"/>
  <c r="S32" i="3"/>
  <c r="R32" i="3" s="1"/>
  <c r="S31" i="3"/>
  <c r="R31" i="3" s="1"/>
  <c r="S30" i="3"/>
  <c r="R30" i="3" s="1"/>
  <c r="S29" i="3"/>
  <c r="R29" i="3" s="1"/>
  <c r="S28" i="3"/>
  <c r="R28" i="3" s="1"/>
  <c r="S27" i="3"/>
  <c r="R27" i="3" s="1"/>
  <c r="S26" i="3"/>
  <c r="R26" i="3" s="1"/>
  <c r="D20" i="3"/>
  <c r="C20" i="3"/>
  <c r="S15" i="3"/>
  <c r="R15" i="3" s="1"/>
  <c r="S14" i="3"/>
  <c r="R14" i="3" s="1"/>
  <c r="D14" i="3"/>
  <c r="S13" i="3"/>
  <c r="R13" i="3" s="1"/>
  <c r="E14" i="3" l="1"/>
  <c r="E20" i="3"/>
  <c r="F20" i="3"/>
  <c r="F14" i="3"/>
  <c r="E15" i="2"/>
  <c r="E16" i="2"/>
  <c r="E17" i="2"/>
  <c r="E18" i="2"/>
  <c r="E19" i="2"/>
  <c r="E21" i="2"/>
  <c r="E22" i="2"/>
  <c r="E23" i="2"/>
  <c r="E24" i="2"/>
  <c r="E25" i="2"/>
  <c r="E26" i="2"/>
  <c r="E27" i="2"/>
  <c r="E28" i="2"/>
  <c r="D40" i="2"/>
  <c r="C40" i="2" s="1"/>
  <c r="M40" i="2"/>
  <c r="L40" i="2" s="1"/>
  <c r="D41" i="2"/>
  <c r="C41" i="2" s="1"/>
  <c r="M41" i="2"/>
  <c r="L41" i="2" s="1"/>
  <c r="D42" i="2"/>
  <c r="C42" i="2" s="1"/>
  <c r="M42" i="2"/>
  <c r="L42" i="2" s="1"/>
  <c r="D43" i="2"/>
  <c r="C43" i="2" s="1"/>
  <c r="D44" i="2"/>
  <c r="C44" i="2" s="1"/>
  <c r="D45" i="2"/>
  <c r="C45" i="2" s="1"/>
  <c r="D46" i="2"/>
  <c r="C46" i="2" s="1"/>
  <c r="S13" i="1" l="1"/>
  <c r="R13" i="1" s="1"/>
  <c r="S14" i="1"/>
  <c r="S26" i="1"/>
  <c r="S15" i="1"/>
  <c r="R14" i="1"/>
  <c r="C20" i="1" l="1"/>
  <c r="S31" i="1" l="1"/>
  <c r="R31" i="1" s="1"/>
  <c r="S29" i="1"/>
  <c r="R29" i="1" s="1"/>
  <c r="S27" i="1"/>
  <c r="R27" i="1" s="1"/>
  <c r="S32" i="1"/>
  <c r="R32" i="1" s="1"/>
  <c r="S30" i="1"/>
  <c r="R30" i="1" s="1"/>
  <c r="S28" i="1"/>
  <c r="R28" i="1" s="1"/>
  <c r="R26" i="1"/>
  <c r="R15" i="1"/>
  <c r="C14" i="1"/>
  <c r="D14" i="1" l="1"/>
  <c r="D20" i="1"/>
  <c r="F20" i="1" l="1"/>
  <c r="E20" i="1"/>
  <c r="F14" i="1"/>
  <c r="E14" i="1"/>
</calcChain>
</file>

<file path=xl/sharedStrings.xml><?xml version="1.0" encoding="utf-8"?>
<sst xmlns="http://schemas.openxmlformats.org/spreadsheetml/2006/main" count="3435" uniqueCount="137">
  <si>
    <t>Cuadro 2_003</t>
  </si>
  <si>
    <t>Superintendencia de Salud y Riesgos Laborales</t>
  </si>
  <si>
    <t>Comportamiento Presupuestario</t>
  </si>
  <si>
    <t>PRESUPUESTADO</t>
  </si>
  <si>
    <t>EJECUTADO</t>
  </si>
  <si>
    <t>INGRESOS</t>
  </si>
  <si>
    <t>Ejecución</t>
  </si>
  <si>
    <t>Ejecución (%)</t>
  </si>
  <si>
    <t>Total Ingresos</t>
  </si>
  <si>
    <t>Saldo Bancos al inicio del periodo</t>
  </si>
  <si>
    <t>Regimen Contributivo Salud</t>
  </si>
  <si>
    <t>Regimen Contributivo Riesgos Laborales</t>
  </si>
  <si>
    <t>Otros Ingresos</t>
  </si>
  <si>
    <t>GASTOS</t>
  </si>
  <si>
    <t>Total Gastos</t>
  </si>
  <si>
    <t>Servicios Personales</t>
  </si>
  <si>
    <t>Servicios No Personales</t>
  </si>
  <si>
    <t>Materiales y Suministros</t>
  </si>
  <si>
    <t>Transferencias Corrientes</t>
  </si>
  <si>
    <t>Transferencias de Capital</t>
  </si>
  <si>
    <t>Activos No Financieros</t>
  </si>
  <si>
    <t>Pasivos Financieros</t>
  </si>
  <si>
    <t>Fuente: SISALRIL. A partir de la Ejecución presupuestaria de la Institución.</t>
  </si>
  <si>
    <t>Período: Enero-Abril 2016</t>
  </si>
  <si>
    <t>Ejecutado</t>
  </si>
  <si>
    <t>Presupuestado</t>
  </si>
  <si>
    <t xml:space="preserve"> Regimen Contributivo Salud</t>
  </si>
  <si>
    <t>Saldo Bancos al inicio del Período</t>
  </si>
  <si>
    <t>Año: 2015</t>
  </si>
  <si>
    <t>Período: Enero-Mayo 2016</t>
  </si>
  <si>
    <t>Período: Enero-Junio 2016</t>
  </si>
  <si>
    <t>Período: Enero-Julio 2016</t>
  </si>
  <si>
    <t>Período: Enero-Agosto 2016</t>
  </si>
  <si>
    <t>Período: Enero-Septiembre 2016</t>
  </si>
  <si>
    <t>Período: Enero-Octubre 2016</t>
  </si>
  <si>
    <t>Período: Enero-Noviembre 2016</t>
  </si>
  <si>
    <t>Año: 2016</t>
  </si>
  <si>
    <t>Período: Enero 2017</t>
  </si>
  <si>
    <t>Período: Febrero 2017</t>
  </si>
  <si>
    <t>Período: Marzo 2017</t>
  </si>
  <si>
    <t>Período: Enero-Abril 2017</t>
  </si>
  <si>
    <t>Período: Enero-Mayo 2017</t>
  </si>
  <si>
    <t>Período: Enero-Junio 2017</t>
  </si>
  <si>
    <t>Período: Enero-Julio 2017</t>
  </si>
  <si>
    <t>Período: Enero-Agosto 2017</t>
  </si>
  <si>
    <t>Período: Enero-Septiembre 2017</t>
  </si>
  <si>
    <t>Período: Enero-Octubre 2017</t>
  </si>
  <si>
    <t>Período: Enero-Noviembre 2017</t>
  </si>
  <si>
    <t>Remuneraciones y Contribuciones</t>
  </si>
  <si>
    <t>Contratacion de Servicios</t>
  </si>
  <si>
    <t>Bienes Muebles, Inmuebles e Intangibles</t>
  </si>
  <si>
    <t>Período: Enero-Diciembre 2017</t>
  </si>
  <si>
    <t>Período: Enero 2018</t>
  </si>
  <si>
    <t>Período: Febrero 2018</t>
  </si>
  <si>
    <t>Período: Marzo 2018</t>
  </si>
  <si>
    <t>Período: Abril 2018</t>
  </si>
  <si>
    <t>Período: Mayo 2018</t>
  </si>
  <si>
    <t>Período: Junio 2018</t>
  </si>
  <si>
    <t>Período: Julio 2018</t>
  </si>
  <si>
    <t>Período: Agosto 2018</t>
  </si>
  <si>
    <t>Período: Septiembre 2018</t>
  </si>
  <si>
    <t>Período: Octubre 2018</t>
  </si>
  <si>
    <t>Período: Noviembre 2018</t>
  </si>
  <si>
    <t>Período: Diciembre 2018</t>
  </si>
  <si>
    <t>Período: Enero 2019</t>
  </si>
  <si>
    <t>Período: Febrero 2019</t>
  </si>
  <si>
    <t>Período: Marzo 2019</t>
  </si>
  <si>
    <t>Período: Abril 2019</t>
  </si>
  <si>
    <t>Período: Mayo 2019</t>
  </si>
  <si>
    <t>Período: Junio 2019</t>
  </si>
  <si>
    <t>Período: Julio 2019</t>
  </si>
  <si>
    <t>Período: Agosto 2019</t>
  </si>
  <si>
    <t>Período: Septiembre 2019</t>
  </si>
  <si>
    <t>Período: Octubre 2019</t>
  </si>
  <si>
    <t>Período: Noviembre 2019</t>
  </si>
  <si>
    <t>Período: Diciembre 2019</t>
  </si>
  <si>
    <t>Período: Enero 2020</t>
  </si>
  <si>
    <t>Período: Febrero 2020</t>
  </si>
  <si>
    <t>Período: Marzo 2020</t>
  </si>
  <si>
    <t>Período: Abril 2020</t>
  </si>
  <si>
    <t>Período: Junio 2020</t>
  </si>
  <si>
    <t>Período: Mayo 2020</t>
  </si>
  <si>
    <t>Período: Julio 2020</t>
  </si>
  <si>
    <t>Período: Agosto 2020</t>
  </si>
  <si>
    <t>Período: Septiembre 2020</t>
  </si>
  <si>
    <t>Período: Octubre 2020</t>
  </si>
  <si>
    <t>Período: Noviembre 2020</t>
  </si>
  <si>
    <t>Período: Diciembre 2020</t>
  </si>
  <si>
    <t>Período: Enero 2021</t>
  </si>
  <si>
    <t>Período: Febrero 2021</t>
  </si>
  <si>
    <t>Período: Marzo 2021</t>
  </si>
  <si>
    <t>Período: Abril 2021</t>
  </si>
  <si>
    <t>Período: Mayo 2021</t>
  </si>
  <si>
    <t>Período: Junio 2021</t>
  </si>
  <si>
    <t>Período: Julio 2021</t>
  </si>
  <si>
    <t>Período: Agosto 2021</t>
  </si>
  <si>
    <t>Período: Septiembre 2021</t>
  </si>
  <si>
    <t>Período: Diciembre 2021</t>
  </si>
  <si>
    <t>Período: Marzo 2022</t>
  </si>
  <si>
    <t>Período: Junio 2022</t>
  </si>
  <si>
    <t>Período: Enero 2022</t>
  </si>
  <si>
    <t>Período: Febrero 2022</t>
  </si>
  <si>
    <t>Período: Abril 2022</t>
  </si>
  <si>
    <t>Período: Mayo 2022</t>
  </si>
  <si>
    <t>Período: Julio 2022</t>
  </si>
  <si>
    <t>Período: Agosto 2022</t>
  </si>
  <si>
    <t>Período: Septiembre 2022</t>
  </si>
  <si>
    <t>Período: Octubre 2022</t>
  </si>
  <si>
    <t>Período: Noviembre 2022</t>
  </si>
  <si>
    <t>Período: Diciembre 2022</t>
  </si>
  <si>
    <t>Período: Enero 2023</t>
  </si>
  <si>
    <t>Período: Febrero 2023</t>
  </si>
  <si>
    <t>Período: Marzo 2023</t>
  </si>
  <si>
    <t>Período: Abril 2023</t>
  </si>
  <si>
    <t>Período: Mayo 2023</t>
  </si>
  <si>
    <r>
      <t>Comportamiento Presupuestario/</t>
    </r>
    <r>
      <rPr>
        <b/>
        <vertAlign val="superscript"/>
        <sz val="12"/>
        <color theme="1"/>
        <rFont val="Arial"/>
        <family val="2"/>
      </rPr>
      <t>1</t>
    </r>
  </si>
  <si>
    <t>Régimen Contributivo Salud</t>
  </si>
  <si>
    <t>Régimen Contributivo Riesgos Laborales</t>
  </si>
  <si>
    <t>Contratación de Servicios</t>
  </si>
  <si>
    <t>Nota:  1/ Cifras preliminares, los datos correspondientes a Bienes Muebles, Inmuebles e Intangibles, se encuentran bajo revisión interna.</t>
  </si>
  <si>
    <t>Período: Junio 2023</t>
  </si>
  <si>
    <t>Período: Julio 2023</t>
  </si>
  <si>
    <t>Período: Agosto 2023</t>
  </si>
  <si>
    <t>Período: Septiembre 2023</t>
  </si>
  <si>
    <t>Período: Octubre 2023</t>
  </si>
  <si>
    <t>Período: Noviembre 2023</t>
  </si>
  <si>
    <t xml:space="preserve">Nota: los datos están disponibles hasta el mes de noviembre, hasta tanto sean remitidos los del corte de Diciembre 2023. </t>
  </si>
  <si>
    <t>Período: Diciembre 2023</t>
  </si>
  <si>
    <t>Período: Enero 2024</t>
  </si>
  <si>
    <t>Período: Febrero 2024</t>
  </si>
  <si>
    <t>Período: Marzo 2024</t>
  </si>
  <si>
    <t>Período: Abril 2024</t>
  </si>
  <si>
    <t>Período: Mayo 2024</t>
  </si>
  <si>
    <t>Período: Junio 2024</t>
  </si>
  <si>
    <t>Período: Julio 2024</t>
  </si>
  <si>
    <t>Período: Agosto 2024</t>
  </si>
  <si>
    <t>Período: Septiembre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</si>
</sst>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;;;"/>
  </numFmts>
  <fonts count="32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b/>
      <sz val="12"/>
      <color theme="1"/>
      <name val="Arial"/>
      <family val="2"/>
    </font>
    <font>
      <b/>
      <sz val="12"/>
      <color theme="0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sz val="11"/>
      <name val="Calibri"/>
      <family val="2"/>
      <scheme val="minor"/>
    </font>
    <font>
      <sz val="9"/>
      <color theme="1"/>
      <name val="Arial"/>
      <family val="2"/>
    </font>
    <font>
      <sz val="11"/>
      <color theme="2" tint="-0.249977111117893"/>
      <name val="Calibri"/>
      <family val="2"/>
      <scheme val="minor"/>
    </font>
    <font>
      <b/>
      <sz val="10"/>
      <color theme="2" tint="-0.249977111117893"/>
      <name val="Arial"/>
      <family val="2"/>
    </font>
    <font>
      <b/>
      <sz val="10"/>
      <color theme="0"/>
      <name val="Arial"/>
      <family val="2"/>
    </font>
    <font>
      <b/>
      <sz val="10"/>
      <color rgb="FFFF0000"/>
      <name val="Arial"/>
      <family val="2"/>
    </font>
    <font>
      <sz val="11"/>
      <color rgb="FFFF0000"/>
      <name val="Calibri"/>
      <family val="2"/>
      <scheme val="minor"/>
    </font>
    <font>
      <b/>
      <sz val="10"/>
      <color theme="0" tint="-0.34998626667073579"/>
      <name val="Arial"/>
      <family val="2"/>
    </font>
    <font>
      <b/>
      <sz val="10"/>
      <color theme="6"/>
      <name val="Arial"/>
      <family val="2"/>
    </font>
    <font>
      <b/>
      <sz val="10"/>
      <name val="Arial"/>
      <family val="2"/>
    </font>
    <font>
      <sz val="11"/>
      <color theme="0" tint="-0.34998626667073579"/>
      <name val="Calibri"/>
      <family val="2"/>
      <scheme val="minor"/>
    </font>
    <font>
      <b/>
      <vertAlign val="superscript"/>
      <sz val="12"/>
      <color theme="1"/>
      <name val="Arial"/>
      <family val="2"/>
    </font>
    <font>
      <sz val="11"/>
      <color theme="1"/>
      <name val="Arial"/>
      <family val="2"/>
    </font>
    <font>
      <sz val="11"/>
      <color theme="0"/>
      <name val="Arial"/>
      <family val="2"/>
    </font>
    <font>
      <u/>
      <sz val="11"/>
      <color theme="10"/>
      <name val="Arial"/>
      <family val="2"/>
    </font>
    <font>
      <sz val="11"/>
      <color theme="2" tint="-0.249977111117893"/>
      <name val="Arial"/>
      <family val="2"/>
    </font>
    <font>
      <sz val="11"/>
      <color theme="0" tint="-0.34998626667073579"/>
      <name val="Arial"/>
      <family val="2"/>
    </font>
    <font>
      <sz val="11"/>
      <color theme="0" tint="-0.499984740745262"/>
      <name val="Arial"/>
      <family val="2"/>
    </font>
    <font>
      <b/>
      <sz val="10"/>
      <color theme="0" tint="-0.499984740745262"/>
      <name val="Arial"/>
      <family val="2"/>
    </font>
    <font>
      <sz val="11"/>
      <color rgb="FFFF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3EAB"/>
        <bgColor indexed="64"/>
      </patternFill>
    </fill>
    <fill>
      <patternFill patternType="solid">
        <fgColor rgb="FF00A4EB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14996795556505021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auto="1"/>
      </right>
      <top/>
      <bottom/>
      <diagonal/>
    </border>
    <border>
      <left style="thin">
        <color indexed="64"/>
      </left>
      <right style="thin">
        <color theme="0" tint="-0.14996795556505021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</cellStyleXfs>
  <cellXfs count="162">
    <xf numFmtId="0" fontId="0" fillId="0" borderId="0" xfId="0"/>
    <xf numFmtId="0" fontId="0" fillId="0" borderId="0" xfId="0" applyFill="1"/>
    <xf numFmtId="0" fontId="5" fillId="0" borderId="0" xfId="0" applyFont="1" applyFill="1" applyBorder="1"/>
    <xf numFmtId="0" fontId="0" fillId="0" borderId="1" xfId="0" applyFill="1" applyBorder="1"/>
    <xf numFmtId="0" fontId="0" fillId="0" borderId="2" xfId="0" applyFill="1" applyBorder="1"/>
    <xf numFmtId="0" fontId="0" fillId="0" borderId="3" xfId="0" applyFill="1" applyBorder="1"/>
    <xf numFmtId="164" fontId="7" fillId="0" borderId="0" xfId="3" applyNumberFormat="1" applyFont="1" applyAlignment="1" applyProtection="1"/>
    <xf numFmtId="0" fontId="0" fillId="0" borderId="4" xfId="0" applyFill="1" applyBorder="1"/>
    <xf numFmtId="0" fontId="0" fillId="0" borderId="0" xfId="0" applyFill="1" applyBorder="1"/>
    <xf numFmtId="0" fontId="0" fillId="0" borderId="5" xfId="0" applyFill="1" applyBorder="1"/>
    <xf numFmtId="164" fontId="6" fillId="0" borderId="0" xfId="3" applyNumberFormat="1" applyAlignment="1" applyProtection="1"/>
    <xf numFmtId="0" fontId="0" fillId="0" borderId="6" xfId="0" applyFill="1" applyBorder="1"/>
    <xf numFmtId="0" fontId="0" fillId="0" borderId="7" xfId="0" applyFill="1" applyBorder="1"/>
    <xf numFmtId="0" fontId="0" fillId="0" borderId="8" xfId="0" applyFill="1" applyBorder="1"/>
    <xf numFmtId="0" fontId="8" fillId="2" borderId="4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right" vertical="center"/>
    </xf>
    <xf numFmtId="0" fontId="9" fillId="3" borderId="11" xfId="0" applyFont="1" applyFill="1" applyBorder="1" applyAlignment="1">
      <alignment horizontal="right" vertical="center" wrapText="1"/>
    </xf>
    <xf numFmtId="0" fontId="9" fillId="3" borderId="12" xfId="0" applyFont="1" applyFill="1" applyBorder="1" applyAlignment="1">
      <alignment horizontal="right" vertical="center"/>
    </xf>
    <xf numFmtId="0" fontId="10" fillId="4" borderId="13" xfId="0" applyFont="1" applyFill="1" applyBorder="1" applyAlignment="1">
      <alignment horizontal="left" vertical="center"/>
    </xf>
    <xf numFmtId="3" fontId="3" fillId="4" borderId="14" xfId="1" applyNumberFormat="1" applyFont="1" applyFill="1" applyBorder="1" applyAlignment="1">
      <alignment horizontal="right" vertical="center"/>
    </xf>
    <xf numFmtId="165" fontId="3" fillId="4" borderId="15" xfId="2" applyNumberFormat="1" applyFont="1" applyFill="1" applyBorder="1" applyAlignment="1">
      <alignment horizontal="right" vertical="center"/>
    </xf>
    <xf numFmtId="0" fontId="11" fillId="0" borderId="13" xfId="0" applyFont="1" applyFill="1" applyBorder="1"/>
    <xf numFmtId="3" fontId="2" fillId="0" borderId="14" xfId="1" applyNumberFormat="1" applyFont="1" applyFill="1" applyBorder="1" applyAlignment="1">
      <alignment horizontal="right" vertical="center"/>
    </xf>
    <xf numFmtId="165" fontId="2" fillId="0" borderId="15" xfId="2" applyNumberFormat="1" applyFont="1" applyFill="1" applyBorder="1" applyAlignment="1">
      <alignment horizontal="right" vertical="center"/>
    </xf>
    <xf numFmtId="0" fontId="12" fillId="0" borderId="0" xfId="0" applyFont="1" applyFill="1"/>
    <xf numFmtId="0" fontId="11" fillId="0" borderId="16" xfId="0" applyFont="1" applyFill="1" applyBorder="1"/>
    <xf numFmtId="3" fontId="2" fillId="0" borderId="17" xfId="1" applyNumberFormat="1" applyFont="1" applyFill="1" applyBorder="1" applyAlignment="1">
      <alignment horizontal="right" vertical="center"/>
    </xf>
    <xf numFmtId="165" fontId="2" fillId="0" borderId="18" xfId="2" applyNumberFormat="1" applyFont="1" applyFill="1" applyBorder="1" applyAlignment="1">
      <alignment horizontal="right" vertical="center"/>
    </xf>
    <xf numFmtId="165" fontId="0" fillId="0" borderId="0" xfId="2" applyNumberFormat="1" applyFont="1" applyFill="1"/>
    <xf numFmtId="0" fontId="13" fillId="0" borderId="0" xfId="0" applyFont="1" applyFill="1"/>
    <xf numFmtId="166" fontId="0" fillId="0" borderId="0" xfId="0" applyNumberFormat="1" applyFill="1"/>
    <xf numFmtId="166" fontId="5" fillId="0" borderId="0" xfId="0" applyNumberFormat="1" applyFont="1" applyFill="1" applyBorder="1"/>
    <xf numFmtId="0" fontId="14" fillId="0" borderId="0" xfId="0" applyFont="1" applyFill="1"/>
    <xf numFmtId="0" fontId="14" fillId="0" borderId="0" xfId="0" applyFont="1" applyFill="1" applyBorder="1"/>
    <xf numFmtId="166" fontId="14" fillId="0" borderId="0" xfId="0" applyNumberFormat="1" applyFont="1" applyFill="1"/>
    <xf numFmtId="166" fontId="14" fillId="0" borderId="0" xfId="0" applyNumberFormat="1" applyFont="1" applyFill="1" applyBorder="1"/>
    <xf numFmtId="166" fontId="15" fillId="0" borderId="0" xfId="1" applyNumberFormat="1" applyFont="1" applyFill="1" applyBorder="1" applyAlignment="1">
      <alignment horizontal="center" vertical="center" wrapText="1"/>
    </xf>
    <xf numFmtId="0" fontId="14" fillId="5" borderId="0" xfId="0" applyNumberFormat="1" applyFont="1" applyFill="1"/>
    <xf numFmtId="166" fontId="15" fillId="5" borderId="0" xfId="1" applyNumberFormat="1" applyFont="1" applyFill="1" applyBorder="1" applyAlignment="1">
      <alignment horizontal="center" vertical="center" wrapText="1"/>
    </xf>
    <xf numFmtId="166" fontId="14" fillId="5" borderId="0" xfId="0" applyNumberFormat="1" applyFont="1" applyFill="1"/>
    <xf numFmtId="166" fontId="15" fillId="5" borderId="0" xfId="2" applyNumberFormat="1" applyFont="1" applyFill="1" applyBorder="1"/>
    <xf numFmtId="166" fontId="14" fillId="5" borderId="0" xfId="0" applyNumberFormat="1" applyFont="1" applyFill="1" applyBorder="1"/>
    <xf numFmtId="9" fontId="17" fillId="0" borderId="0" xfId="2" applyFont="1" applyFill="1" applyBorder="1"/>
    <xf numFmtId="10" fontId="17" fillId="0" borderId="0" xfId="2" applyNumberFormat="1" applyFont="1" applyFill="1" applyBorder="1"/>
    <xf numFmtId="9" fontId="16" fillId="0" borderId="0" xfId="2" applyFont="1" applyFill="1" applyBorder="1"/>
    <xf numFmtId="0" fontId="18" fillId="0" borderId="0" xfId="0" applyFont="1" applyFill="1"/>
    <xf numFmtId="0" fontId="18" fillId="0" borderId="0" xfId="0" applyFont="1" applyFill="1" applyBorder="1"/>
    <xf numFmtId="17" fontId="17" fillId="0" borderId="0" xfId="1" applyNumberFormat="1" applyFont="1" applyFill="1" applyBorder="1" applyAlignment="1">
      <alignment horizontal="center" vertical="center" wrapText="1"/>
    </xf>
    <xf numFmtId="165" fontId="1" fillId="0" borderId="18" xfId="2" applyNumberFormat="1" applyFont="1" applyFill="1" applyBorder="1" applyAlignment="1">
      <alignment horizontal="right" vertical="center"/>
    </xf>
    <xf numFmtId="3" fontId="1" fillId="0" borderId="17" xfId="1" applyNumberFormat="1" applyFont="1" applyFill="1" applyBorder="1" applyAlignment="1">
      <alignment horizontal="right" vertical="center"/>
    </xf>
    <xf numFmtId="0" fontId="5" fillId="0" borderId="0" xfId="0" applyFont="1" applyFill="1"/>
    <xf numFmtId="165" fontId="1" fillId="0" borderId="15" xfId="2" applyNumberFormat="1" applyFont="1" applyFill="1" applyBorder="1" applyAlignment="1">
      <alignment horizontal="right" vertical="center"/>
    </xf>
    <xf numFmtId="3" fontId="1" fillId="0" borderId="14" xfId="1" applyNumberFormat="1" applyFont="1" applyFill="1" applyBorder="1" applyAlignment="1">
      <alignment horizontal="right" vertical="center"/>
    </xf>
    <xf numFmtId="3" fontId="9" fillId="3" borderId="20" xfId="0" applyNumberFormat="1" applyFont="1" applyFill="1" applyBorder="1" applyAlignment="1">
      <alignment horizontal="right" vertical="center"/>
    </xf>
    <xf numFmtId="3" fontId="9" fillId="3" borderId="21" xfId="0" applyNumberFormat="1" applyFont="1" applyFill="1" applyBorder="1" applyAlignment="1">
      <alignment horizontal="right" vertical="center" wrapText="1"/>
    </xf>
    <xf numFmtId="3" fontId="9" fillId="3" borderId="21" xfId="0" applyNumberFormat="1" applyFont="1" applyFill="1" applyBorder="1" applyAlignment="1">
      <alignment horizontal="right" vertical="center"/>
    </xf>
    <xf numFmtId="0" fontId="9" fillId="3" borderId="22" xfId="0" applyFont="1" applyFill="1" applyBorder="1" applyAlignment="1">
      <alignment horizontal="center" vertical="center"/>
    </xf>
    <xf numFmtId="0" fontId="6" fillId="0" borderId="0" xfId="3" applyAlignment="1" applyProtection="1"/>
    <xf numFmtId="0" fontId="5" fillId="5" borderId="0" xfId="0" applyNumberFormat="1" applyFont="1" applyFill="1"/>
    <xf numFmtId="166" fontId="5" fillId="5" borderId="0" xfId="0" applyNumberFormat="1" applyFont="1" applyFill="1" applyBorder="1"/>
    <xf numFmtId="166" fontId="16" fillId="5" borderId="0" xfId="1" applyNumberFormat="1" applyFont="1" applyFill="1" applyBorder="1" applyAlignment="1">
      <alignment horizontal="center" vertical="center" wrapText="1"/>
    </xf>
    <xf numFmtId="166" fontId="16" fillId="5" borderId="0" xfId="2" applyNumberFormat="1" applyFont="1" applyFill="1" applyBorder="1"/>
    <xf numFmtId="166" fontId="5" fillId="0" borderId="0" xfId="0" applyNumberFormat="1" applyFont="1" applyFill="1"/>
    <xf numFmtId="166" fontId="19" fillId="5" borderId="0" xfId="2" applyNumberFormat="1" applyFont="1" applyFill="1" applyBorder="1"/>
    <xf numFmtId="0" fontId="0" fillId="0" borderId="0" xfId="0" applyNumberFormat="1" applyFill="1"/>
    <xf numFmtId="0" fontId="5" fillId="0" borderId="0" xfId="0" applyNumberFormat="1" applyFont="1" applyFill="1" applyBorder="1"/>
    <xf numFmtId="0" fontId="14" fillId="0" borderId="0" xfId="0" applyNumberFormat="1" applyFont="1" applyFill="1"/>
    <xf numFmtId="0" fontId="14" fillId="0" borderId="0" xfId="0" applyNumberFormat="1" applyFont="1" applyFill="1" applyBorder="1"/>
    <xf numFmtId="0" fontId="5" fillId="0" borderId="0" xfId="0" applyNumberFormat="1" applyFont="1" applyFill="1"/>
    <xf numFmtId="0" fontId="15" fillId="6" borderId="0" xfId="1" applyNumberFormat="1" applyFont="1" applyFill="1" applyBorder="1" applyAlignment="1">
      <alignment horizontal="center" vertical="center" wrapText="1"/>
    </xf>
    <xf numFmtId="0" fontId="14" fillId="6" borderId="0" xfId="0" applyNumberFormat="1" applyFont="1" applyFill="1"/>
    <xf numFmtId="0" fontId="15" fillId="6" borderId="0" xfId="2" applyNumberFormat="1" applyFont="1" applyFill="1" applyBorder="1"/>
    <xf numFmtId="0" fontId="14" fillId="6" borderId="0" xfId="0" applyNumberFormat="1" applyFont="1" applyFill="1" applyBorder="1"/>
    <xf numFmtId="0" fontId="5" fillId="6" borderId="0" xfId="0" applyNumberFormat="1" applyFont="1" applyFill="1" applyBorder="1"/>
    <xf numFmtId="0" fontId="20" fillId="7" borderId="0" xfId="1" applyNumberFormat="1" applyFont="1" applyFill="1" applyBorder="1" applyAlignment="1">
      <alignment horizontal="center" vertical="center" wrapText="1"/>
    </xf>
    <xf numFmtId="3" fontId="0" fillId="0" borderId="0" xfId="0" applyNumberFormat="1" applyFill="1"/>
    <xf numFmtId="0" fontId="21" fillId="7" borderId="0" xfId="1" applyNumberFormat="1" applyFont="1" applyFill="1" applyBorder="1" applyAlignment="1">
      <alignment horizontal="center" vertical="center" wrapText="1"/>
    </xf>
    <xf numFmtId="0" fontId="12" fillId="5" borderId="0" xfId="0" applyNumberFormat="1" applyFont="1" applyFill="1"/>
    <xf numFmtId="0" fontId="12" fillId="6" borderId="0" xfId="0" applyNumberFormat="1" applyFont="1" applyFill="1" applyBorder="1"/>
    <xf numFmtId="0" fontId="21" fillId="6" borderId="0" xfId="1" applyNumberFormat="1" applyFont="1" applyFill="1" applyBorder="1" applyAlignment="1">
      <alignment horizontal="center" vertical="center" wrapText="1"/>
    </xf>
    <xf numFmtId="0" fontId="12" fillId="0" borderId="0" xfId="0" applyNumberFormat="1" applyFont="1" applyFill="1" applyBorder="1"/>
    <xf numFmtId="0" fontId="12" fillId="0" borderId="0" xfId="0" applyNumberFormat="1" applyFont="1" applyFill="1"/>
    <xf numFmtId="0" fontId="12" fillId="6" borderId="0" xfId="0" applyNumberFormat="1" applyFont="1" applyFill="1"/>
    <xf numFmtId="0" fontId="21" fillId="6" borderId="0" xfId="2" applyNumberFormat="1" applyFont="1" applyFill="1" applyBorder="1"/>
    <xf numFmtId="0" fontId="19" fillId="7" borderId="0" xfId="1" applyNumberFormat="1" applyFont="1" applyFill="1" applyBorder="1" applyAlignment="1">
      <alignment horizontal="center" vertical="center" wrapText="1"/>
    </xf>
    <xf numFmtId="0" fontId="22" fillId="6" borderId="0" xfId="0" applyNumberFormat="1" applyFont="1" applyFill="1" applyBorder="1"/>
    <xf numFmtId="9" fontId="0" fillId="0" borderId="0" xfId="2" applyFont="1" applyFill="1"/>
    <xf numFmtId="9" fontId="2" fillId="0" borderId="15" xfId="2" applyNumberFormat="1" applyFont="1" applyFill="1" applyBorder="1" applyAlignment="1">
      <alignment horizontal="right" vertical="center"/>
    </xf>
    <xf numFmtId="4" fontId="2" fillId="0" borderId="14" xfId="1" applyNumberFormat="1" applyFont="1" applyFill="1" applyBorder="1" applyAlignment="1">
      <alignment horizontal="right" vertical="center"/>
    </xf>
    <xf numFmtId="4" fontId="0" fillId="0" borderId="0" xfId="0" applyNumberFormat="1" applyFill="1"/>
    <xf numFmtId="43" fontId="0" fillId="0" borderId="0" xfId="1" applyFont="1" applyFill="1"/>
    <xf numFmtId="0" fontId="12" fillId="8" borderId="0" xfId="0" applyNumberFormat="1" applyFont="1" applyFill="1"/>
    <xf numFmtId="0" fontId="19" fillId="8" borderId="0" xfId="1" applyNumberFormat="1" applyFont="1" applyFill="1" applyBorder="1" applyAlignment="1">
      <alignment horizontal="center" vertical="center" wrapText="1"/>
    </xf>
    <xf numFmtId="0" fontId="22" fillId="8" borderId="0" xfId="0" applyNumberFormat="1" applyFont="1" applyFill="1" applyBorder="1"/>
    <xf numFmtId="0" fontId="5" fillId="8" borderId="0" xfId="0" applyNumberFormat="1" applyFont="1" applyFill="1"/>
    <xf numFmtId="0" fontId="21" fillId="8" borderId="0" xfId="1" applyNumberFormat="1" applyFont="1" applyFill="1" applyBorder="1" applyAlignment="1">
      <alignment horizontal="center" vertical="center" wrapText="1"/>
    </xf>
    <xf numFmtId="0" fontId="21" fillId="8" borderId="0" xfId="2" applyNumberFormat="1" applyFont="1" applyFill="1" applyBorder="1"/>
    <xf numFmtId="0" fontId="14" fillId="8" borderId="0" xfId="0" applyNumberFormat="1" applyFont="1" applyFill="1"/>
    <xf numFmtId="165" fontId="1" fillId="9" borderId="15" xfId="2" applyNumberFormat="1" applyFont="1" applyFill="1" applyBorder="1" applyAlignment="1">
      <alignment horizontal="right" vertical="center"/>
    </xf>
    <xf numFmtId="0" fontId="11" fillId="0" borderId="0" xfId="0" applyFont="1" applyFill="1" applyBorder="1"/>
    <xf numFmtId="3" fontId="2" fillId="0" borderId="0" xfId="1" applyNumberFormat="1" applyFont="1" applyFill="1" applyBorder="1" applyAlignment="1">
      <alignment horizontal="right" vertical="center"/>
    </xf>
    <xf numFmtId="165" fontId="1" fillId="0" borderId="0" xfId="2" applyNumberFormat="1" applyFont="1" applyFill="1" applyBorder="1" applyAlignment="1">
      <alignment horizontal="right" vertical="center"/>
    </xf>
    <xf numFmtId="0" fontId="24" fillId="0" borderId="0" xfId="0" applyFont="1" applyFill="1"/>
    <xf numFmtId="0" fontId="25" fillId="0" borderId="0" xfId="0" applyFont="1" applyFill="1" applyBorder="1"/>
    <xf numFmtId="0" fontId="24" fillId="0" borderId="0" xfId="0" applyFont="1" applyFill="1" applyBorder="1"/>
    <xf numFmtId="0" fontId="24" fillId="0" borderId="0" xfId="0" applyNumberFormat="1" applyFont="1" applyFill="1"/>
    <xf numFmtId="0" fontId="25" fillId="0" borderId="0" xfId="0" applyNumberFormat="1" applyFont="1" applyFill="1" applyBorder="1"/>
    <xf numFmtId="164" fontId="26" fillId="0" borderId="0" xfId="3" applyNumberFormat="1" applyFont="1" applyAlignment="1" applyProtection="1"/>
    <xf numFmtId="0" fontId="27" fillId="0" borderId="0" xfId="0" applyNumberFormat="1" applyFont="1" applyFill="1"/>
    <xf numFmtId="0" fontId="27" fillId="0" borderId="0" xfId="0" applyNumberFormat="1" applyFont="1" applyFill="1" applyBorder="1"/>
    <xf numFmtId="0" fontId="28" fillId="0" borderId="0" xfId="0" applyNumberFormat="1" applyFont="1" applyFill="1"/>
    <xf numFmtId="0" fontId="29" fillId="0" borderId="0" xfId="0" applyNumberFormat="1" applyFont="1" applyFill="1"/>
    <xf numFmtId="0" fontId="11" fillId="0" borderId="0" xfId="0" applyFont="1" applyFill="1"/>
    <xf numFmtId="0" fontId="9" fillId="10" borderId="10" xfId="0" applyFont="1" applyFill="1" applyBorder="1" applyAlignment="1">
      <alignment horizontal="center" vertical="center"/>
    </xf>
    <xf numFmtId="0" fontId="9" fillId="10" borderId="11" xfId="0" applyFont="1" applyFill="1" applyBorder="1" applyAlignment="1">
      <alignment horizontal="right" vertical="center"/>
    </xf>
    <xf numFmtId="0" fontId="9" fillId="10" borderId="11" xfId="0" applyFont="1" applyFill="1" applyBorder="1" applyAlignment="1">
      <alignment horizontal="right" vertical="center" wrapText="1"/>
    </xf>
    <xf numFmtId="0" fontId="9" fillId="10" borderId="12" xfId="0" applyFont="1" applyFill="1" applyBorder="1" applyAlignment="1">
      <alignment horizontal="right" vertical="center"/>
    </xf>
    <xf numFmtId="3" fontId="24" fillId="0" borderId="0" xfId="0" applyNumberFormat="1" applyFont="1" applyFill="1"/>
    <xf numFmtId="0" fontId="28" fillId="5" borderId="0" xfId="0" applyNumberFormat="1" applyFont="1" applyFill="1"/>
    <xf numFmtId="0" fontId="29" fillId="5" borderId="0" xfId="0" applyNumberFormat="1" applyFont="1" applyFill="1"/>
    <xf numFmtId="0" fontId="10" fillId="11" borderId="13" xfId="0" applyFont="1" applyFill="1" applyBorder="1" applyAlignment="1">
      <alignment horizontal="left" vertical="center"/>
    </xf>
    <xf numFmtId="3" fontId="3" fillId="11" borderId="14" xfId="1" applyNumberFormat="1" applyFont="1" applyFill="1" applyBorder="1" applyAlignment="1">
      <alignment horizontal="right" vertical="center"/>
    </xf>
    <xf numFmtId="165" fontId="3" fillId="11" borderId="15" xfId="2" applyNumberFormat="1" applyFont="1" applyFill="1" applyBorder="1" applyAlignment="1">
      <alignment horizontal="right" vertical="center"/>
    </xf>
    <xf numFmtId="165" fontId="24" fillId="0" borderId="0" xfId="2" applyNumberFormat="1" applyFont="1" applyFill="1"/>
    <xf numFmtId="0" fontId="28" fillId="6" borderId="0" xfId="0" applyNumberFormat="1" applyFont="1" applyFill="1" applyBorder="1"/>
    <xf numFmtId="9" fontId="24" fillId="0" borderId="0" xfId="2" applyFont="1" applyFill="1"/>
    <xf numFmtId="0" fontId="30" fillId="6" borderId="0" xfId="1" applyNumberFormat="1" applyFont="1" applyFill="1" applyBorder="1" applyAlignment="1">
      <alignment horizontal="center" vertical="center" wrapText="1"/>
    </xf>
    <xf numFmtId="0" fontId="29" fillId="6" borderId="0" xfId="0" applyNumberFormat="1" applyFont="1" applyFill="1"/>
    <xf numFmtId="0" fontId="30" fillId="6" borderId="0" xfId="2" applyNumberFormat="1" applyFont="1" applyFill="1" applyBorder="1"/>
    <xf numFmtId="0" fontId="31" fillId="0" borderId="0" xfId="0" applyFont="1" applyFill="1"/>
    <xf numFmtId="0" fontId="28" fillId="6" borderId="0" xfId="0" applyNumberFormat="1" applyFont="1" applyFill="1"/>
    <xf numFmtId="0" fontId="19" fillId="6" borderId="0" xfId="2" applyNumberFormat="1" applyFont="1" applyFill="1" applyBorder="1"/>
    <xf numFmtId="0" fontId="11" fillId="6" borderId="0" xfId="0" applyNumberFormat="1" applyFont="1" applyFill="1" applyBorder="1"/>
    <xf numFmtId="0" fontId="11" fillId="0" borderId="0" xfId="0" applyNumberFormat="1" applyFont="1" applyFill="1"/>
    <xf numFmtId="0" fontId="27" fillId="6" borderId="0" xfId="0" applyNumberFormat="1" applyFont="1" applyFill="1" applyBorder="1"/>
    <xf numFmtId="0" fontId="25" fillId="6" borderId="0" xfId="0" applyNumberFormat="1" applyFont="1" applyFill="1" applyBorder="1"/>
    <xf numFmtId="0" fontId="13" fillId="0" borderId="19" xfId="0" applyFont="1" applyFill="1" applyBorder="1" applyAlignment="1"/>
    <xf numFmtId="0" fontId="13" fillId="0" borderId="0" xfId="0" applyFont="1" applyFill="1" applyBorder="1" applyAlignment="1"/>
    <xf numFmtId="0" fontId="30" fillId="12" borderId="0" xfId="2" applyNumberFormat="1" applyFont="1" applyFill="1" applyBorder="1"/>
    <xf numFmtId="0" fontId="11" fillId="12" borderId="0" xfId="0" applyNumberFormat="1" applyFont="1" applyFill="1" applyBorder="1"/>
    <xf numFmtId="0" fontId="11" fillId="5" borderId="0" xfId="0" applyNumberFormat="1" applyFont="1" applyFill="1"/>
    <xf numFmtId="0" fontId="29" fillId="0" borderId="0" xfId="0" applyFont="1" applyFill="1"/>
    <xf numFmtId="0" fontId="29" fillId="0" borderId="0" xfId="0" applyNumberFormat="1" applyFont="1" applyFill="1" applyBorder="1"/>
    <xf numFmtId="0" fontId="30" fillId="7" borderId="0" xfId="1" applyNumberFormat="1" applyFont="1" applyFill="1" applyBorder="1" applyAlignment="1">
      <alignment horizontal="center" vertical="center" wrapText="1"/>
    </xf>
    <xf numFmtId="0" fontId="29" fillId="6" borderId="0" xfId="0" applyNumberFormat="1" applyFont="1" applyFill="1" applyBorder="1"/>
    <xf numFmtId="0" fontId="29" fillId="12" borderId="0" xfId="0" applyNumberFormat="1" applyFont="1" applyFill="1" applyBorder="1"/>
    <xf numFmtId="0" fontId="30" fillId="12" borderId="0" xfId="1" applyNumberFormat="1" applyFont="1" applyFill="1" applyBorder="1" applyAlignment="1">
      <alignment horizontal="center" vertical="center" wrapText="1"/>
    </xf>
    <xf numFmtId="0" fontId="29" fillId="12" borderId="0" xfId="0" applyNumberFormat="1" applyFont="1" applyFill="1"/>
    <xf numFmtId="0" fontId="8" fillId="0" borderId="4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13" fillId="0" borderId="19" xfId="0" applyFont="1" applyFill="1" applyBorder="1" applyAlignment="1">
      <alignment horizontal="left"/>
    </xf>
    <xf numFmtId="0" fontId="13" fillId="0" borderId="0" xfId="0" applyFont="1" applyFill="1" applyBorder="1" applyAlignment="1">
      <alignment horizontal="left"/>
    </xf>
    <xf numFmtId="0" fontId="27" fillId="0" borderId="0" xfId="0" applyFont="1" applyFill="1" applyBorder="1"/>
    <xf numFmtId="0" fontId="15" fillId="7" borderId="0" xfId="1" applyNumberFormat="1" applyFont="1" applyFill="1" applyBorder="1" applyAlignment="1">
      <alignment horizontal="center" vertical="center" wrapText="1"/>
    </xf>
    <xf numFmtId="0" fontId="27" fillId="12" borderId="0" xfId="0" applyNumberFormat="1" applyFont="1" applyFill="1" applyBorder="1"/>
    <xf numFmtId="0" fontId="15" fillId="12" borderId="0" xfId="1" applyNumberFormat="1" applyFont="1" applyFill="1" applyBorder="1" applyAlignment="1">
      <alignment horizontal="center" vertical="center" wrapText="1"/>
    </xf>
    <xf numFmtId="0" fontId="27" fillId="12" borderId="0" xfId="0" applyNumberFormat="1" applyFont="1" applyFill="1"/>
    <xf numFmtId="0" fontId="15" fillId="12" borderId="0" xfId="2" applyNumberFormat="1" applyFont="1" applyFill="1" applyBorder="1"/>
  </cellXfs>
  <cellStyles count="4">
    <cellStyle name="Hipervínculo" xfId="3" builtinId="8"/>
    <cellStyle name="Millares" xfId="1" builtinId="3"/>
    <cellStyle name="Normal" xfId="0" builtinId="0"/>
    <cellStyle name="Porcentaje" xfId="2" builtinId="5"/>
  </cellStyles>
  <dxfs count="0"/>
  <tableStyles count="0" defaultTableStyle="TableStyleMedium2" defaultPivotStyle="PivotStyleLight16"/>
  <colors>
    <mruColors>
      <color rgb="FF00A4EB"/>
      <color rgb="FF003EAB"/>
      <color rgb="FF898383"/>
      <color rgb="FF808080"/>
      <color rgb="FF5F5F5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Enero-Diciembre 2015.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'Enero-Diciembre 2015'!$C$14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'Enero-Diciembre 2015'!$B$17:$B$19</c:f>
              <c:strCache>
                <c:ptCount val="3"/>
                <c:pt idx="0">
                  <c:v> 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'Enero-Diciembre 2015'!$L$40:$L$42</c:f>
              <c:numCache>
                <c:formatCode>0.00%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A3-4A75-A1ED-4FD1B35DC5AA}"/>
            </c:ext>
          </c:extLst>
        </c:ser>
        <c:ser>
          <c:idx val="1"/>
          <c:order val="1"/>
          <c:tx>
            <c:strRef>
              <c:f>'Enero-Diciembre 2015'!$D$14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9BBB59"/>
            </a:solidFill>
          </c:spPr>
          <c:invertIfNegative val="0"/>
          <c:dLbls>
            <c:dLbl>
              <c:idx val="0"/>
              <c:layout>
                <c:manualLayout>
                  <c:x val="1.9054447554144899E-2"/>
                  <c:y val="-0.349999141746540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A3-4A75-A1ED-4FD1B35DC5AA}"/>
                </c:ext>
              </c:extLst>
            </c:dLbl>
            <c:dLbl>
              <c:idx val="1"/>
              <c:layout>
                <c:manualLayout>
                  <c:x val="2.4906988189342717E-2"/>
                  <c:y val="-0.3532914540322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A3-4A75-A1ED-4FD1B35DC5AA}"/>
                </c:ext>
              </c:extLst>
            </c:dLbl>
            <c:dLbl>
              <c:idx val="2"/>
              <c:layout>
                <c:manualLayout>
                  <c:x val="3.2399902018376767E-2"/>
                  <c:y val="-0.34778302728361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A3-4A75-A1ED-4FD1B35DC5A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'Enero-Diciembre 2015'!$B$17:$B$19</c:f>
              <c:strCache>
                <c:ptCount val="3"/>
                <c:pt idx="0">
                  <c:v> 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'Enero-Diciembre 2015'!$M$40:$M$42</c:f>
              <c:numCache>
                <c:formatCode>0.00%</c:formatCode>
                <c:ptCount val="3"/>
                <c:pt idx="0">
                  <c:v>1.0077506790248387</c:v>
                </c:pt>
                <c:pt idx="1">
                  <c:v>1.0023729930619769</c:v>
                </c:pt>
                <c:pt idx="2">
                  <c:v>1.0866537786035169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A3-4A75-A1ED-4FD1B35DC5A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0289160"/>
        <c:axId val="510286808"/>
        <c:axId val="0"/>
      </c:bar3DChart>
      <c:catAx>
        <c:axId val="510289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solidFill>
                  <a:schemeClr val="tx1"/>
                </a:solidFill>
              </a:defRPr>
            </a:pPr>
            <a:endParaRPr lang="en-US"/>
          </a:p>
        </c:txPr>
        <c:crossAx val="510286808"/>
        <c:crosses val="autoZero"/>
        <c:auto val="1"/>
        <c:lblAlgn val="ctr"/>
        <c:lblOffset val="100"/>
        <c:noMultiLvlLbl val="0"/>
      </c:catAx>
      <c:valAx>
        <c:axId val="510286808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0289160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/>
              <a:t>Enero-Julio</a:t>
            </a:r>
            <a:r>
              <a:rPr lang="es-ES" baseline="0"/>
              <a:t> </a:t>
            </a:r>
            <a:r>
              <a:rPr lang="es-ES"/>
              <a:t>2016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'Enero-Julio 2016'!$C$19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'Enero-Julio 2016'!$B$21:$B$27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'Enero-Julio 2016'!$R$26:$R$32</c:f>
              <c:numCache>
                <c:formatCode>General</c:formatCode>
                <c:ptCount val="7"/>
                <c:pt idx="0">
                  <c:v>1.37930937695252E-2</c:v>
                </c:pt>
                <c:pt idx="1">
                  <c:v>0.10897127199574619</c:v>
                </c:pt>
                <c:pt idx="2">
                  <c:v>0.10350787447872978</c:v>
                </c:pt>
                <c:pt idx="3">
                  <c:v>7.542268332532176E-2</c:v>
                </c:pt>
                <c:pt idx="4">
                  <c:v>1</c:v>
                </c:pt>
                <c:pt idx="5">
                  <c:v>0.53089776104245878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4A-42CD-88E3-BF29C15DB964}"/>
            </c:ext>
          </c:extLst>
        </c:ser>
        <c:ser>
          <c:idx val="1"/>
          <c:order val="1"/>
          <c:tx>
            <c:strRef>
              <c:f>'Enero-Julio 2016'!$D$19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'Enero-Julio 2016'!$B$21:$B$27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'Enero-Julio 2016'!$S$26:$S$32</c:f>
              <c:numCache>
                <c:formatCode>General</c:formatCode>
                <c:ptCount val="7"/>
                <c:pt idx="0">
                  <c:v>0.9862069062304748</c:v>
                </c:pt>
                <c:pt idx="1">
                  <c:v>0.89102872800425381</c:v>
                </c:pt>
                <c:pt idx="2">
                  <c:v>0.89649212552127022</c:v>
                </c:pt>
                <c:pt idx="3">
                  <c:v>0.92457731667467824</c:v>
                </c:pt>
                <c:pt idx="4">
                  <c:v>0</c:v>
                </c:pt>
                <c:pt idx="5">
                  <c:v>0.46910223895754122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4A-42CD-88E3-BF29C15DB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0285632"/>
        <c:axId val="510293080"/>
        <c:axId val="0"/>
      </c:bar3DChart>
      <c:catAx>
        <c:axId val="510285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0293080"/>
        <c:crosses val="autoZero"/>
        <c:auto val="1"/>
        <c:lblAlgn val="ctr"/>
        <c:lblOffset val="100"/>
        <c:noMultiLvlLbl val="0"/>
      </c:catAx>
      <c:valAx>
        <c:axId val="5102930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02856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Abril 2020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'Abril 2020'!$C$19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'Abril 2020'!$B$21:$B$27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'Abril 2020'!$R$26:$R$32</c:f>
              <c:numCache>
                <c:formatCode>General</c:formatCode>
                <c:ptCount val="7"/>
                <c:pt idx="0">
                  <c:v>0.32883574677410299</c:v>
                </c:pt>
                <c:pt idx="1">
                  <c:v>0.6141935934853614</c:v>
                </c:pt>
                <c:pt idx="2">
                  <c:v>0.57869189804138865</c:v>
                </c:pt>
                <c:pt idx="3">
                  <c:v>0.76240213760855047</c:v>
                </c:pt>
                <c:pt idx="4">
                  <c:v>1</c:v>
                </c:pt>
                <c:pt idx="5">
                  <c:v>0.99286168969181721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50-47D3-B263-B02C9787954E}"/>
            </c:ext>
          </c:extLst>
        </c:ser>
        <c:ser>
          <c:idx val="1"/>
          <c:order val="1"/>
          <c:tx>
            <c:strRef>
              <c:f>'Abril 2020'!$D$19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'Abril 2020'!$B$21:$B$27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'Abril 2020'!$S$26:$S$32</c:f>
              <c:numCache>
                <c:formatCode>General</c:formatCode>
                <c:ptCount val="7"/>
                <c:pt idx="0">
                  <c:v>1.328835746774103</c:v>
                </c:pt>
                <c:pt idx="1">
                  <c:v>0.3858064065146386</c:v>
                </c:pt>
                <c:pt idx="2">
                  <c:v>0.4213081019586114</c:v>
                </c:pt>
                <c:pt idx="3">
                  <c:v>0.23759786239144956</c:v>
                </c:pt>
                <c:pt idx="4">
                  <c:v>0</c:v>
                </c:pt>
                <c:pt idx="5">
                  <c:v>7.1383103081827841E-3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50-47D3-B263-B02C97879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1441296"/>
        <c:axId val="511442864"/>
        <c:axId val="0"/>
      </c:bar3DChart>
      <c:catAx>
        <c:axId val="511441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1442864"/>
        <c:crosses val="autoZero"/>
        <c:auto val="1"/>
        <c:lblAlgn val="ctr"/>
        <c:lblOffset val="100"/>
        <c:noMultiLvlLbl val="0"/>
      </c:catAx>
      <c:valAx>
        <c:axId val="51144286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14412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Mayo 2020.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'Mayo 2020 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'Mayo 2020 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'Mayo 2020 '!$R$13:$R$15</c:f>
              <c:numCache>
                <c:formatCode>General</c:formatCode>
                <c:ptCount val="3"/>
                <c:pt idx="0">
                  <c:v>3.5926031509370127E-2</c:v>
                </c:pt>
                <c:pt idx="1">
                  <c:v>4.401877330737014E-2</c:v>
                </c:pt>
                <c:pt idx="2">
                  <c:v>0.40366392643008298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E0-481B-9169-ED3569969508}"/>
            </c:ext>
          </c:extLst>
        </c:ser>
        <c:ser>
          <c:idx val="1"/>
          <c:order val="1"/>
          <c:tx>
            <c:strRef>
              <c:f>'Mayo 2020 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'Mayo 2020 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'Mayo 2020 '!$S$13:$S$15</c:f>
              <c:numCache>
                <c:formatCode>General</c:formatCode>
                <c:ptCount val="3"/>
                <c:pt idx="0">
                  <c:v>0.96407396849062987</c:v>
                </c:pt>
                <c:pt idx="1">
                  <c:v>0.95598122669262986</c:v>
                </c:pt>
                <c:pt idx="2">
                  <c:v>0.59633607356991702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E0-481B-9169-ED356996950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1441688"/>
        <c:axId val="511447568"/>
        <c:axId val="0"/>
      </c:bar3DChart>
      <c:catAx>
        <c:axId val="511441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1447568"/>
        <c:crosses val="autoZero"/>
        <c:auto val="1"/>
        <c:lblAlgn val="ctr"/>
        <c:lblOffset val="100"/>
        <c:noMultiLvlLbl val="0"/>
      </c:catAx>
      <c:valAx>
        <c:axId val="511447568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14416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Mayo 2020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'Mayo 2020 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'Mayo 2020 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'Mayo 2020 '!$R$26:$R$32</c:f>
              <c:numCache>
                <c:formatCode>General</c:formatCode>
                <c:ptCount val="7"/>
                <c:pt idx="0">
                  <c:v>8.3025911308230338E-2</c:v>
                </c:pt>
                <c:pt idx="1">
                  <c:v>0.60747653689336922</c:v>
                </c:pt>
                <c:pt idx="2">
                  <c:v>0.52210300293551914</c:v>
                </c:pt>
                <c:pt idx="3">
                  <c:v>0.73707690866510545</c:v>
                </c:pt>
                <c:pt idx="4">
                  <c:v>1</c:v>
                </c:pt>
                <c:pt idx="5">
                  <c:v>0.99455991091314033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C9-4AEB-B163-1D01760F7920}"/>
            </c:ext>
          </c:extLst>
        </c:ser>
        <c:ser>
          <c:idx val="1"/>
          <c:order val="1"/>
          <c:tx>
            <c:strRef>
              <c:f>'Mayo 2020 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'Mayo 2020 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'Mayo 2020 '!$S$26:$S$32</c:f>
              <c:numCache>
                <c:formatCode>General</c:formatCode>
                <c:ptCount val="7"/>
                <c:pt idx="0">
                  <c:v>1.0830259113082303</c:v>
                </c:pt>
                <c:pt idx="1">
                  <c:v>0.39252346310663083</c:v>
                </c:pt>
                <c:pt idx="2">
                  <c:v>0.47789699706448091</c:v>
                </c:pt>
                <c:pt idx="3">
                  <c:v>0.26292309133489461</c:v>
                </c:pt>
                <c:pt idx="4">
                  <c:v>0</c:v>
                </c:pt>
                <c:pt idx="5">
                  <c:v>5.4400890868596882E-3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C9-4AEB-B163-1D01760F7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1442080"/>
        <c:axId val="511442472"/>
        <c:axId val="0"/>
      </c:bar3DChart>
      <c:catAx>
        <c:axId val="511442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1442472"/>
        <c:crosses val="autoZero"/>
        <c:auto val="1"/>
        <c:lblAlgn val="ctr"/>
        <c:lblOffset val="100"/>
        <c:noMultiLvlLbl val="0"/>
      </c:catAx>
      <c:valAx>
        <c:axId val="51144247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14420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Junio 2020.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'Junio 2020 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'Junio 2020 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'Junio 2020 '!$R$13:$R$15</c:f>
              <c:numCache>
                <c:formatCode>General</c:formatCode>
                <c:ptCount val="3"/>
                <c:pt idx="0">
                  <c:v>6.1174432065612239E-2</c:v>
                </c:pt>
                <c:pt idx="1">
                  <c:v>6.5984032181480412E-2</c:v>
                </c:pt>
                <c:pt idx="2">
                  <c:v>0.4260570028503543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AD-4286-84D9-CBBA07D91A66}"/>
            </c:ext>
          </c:extLst>
        </c:ser>
        <c:ser>
          <c:idx val="1"/>
          <c:order val="1"/>
          <c:tx>
            <c:strRef>
              <c:f>'Junio 2020 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'Junio 2020 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'Junio 2020 '!$S$13:$S$15</c:f>
              <c:numCache>
                <c:formatCode>General</c:formatCode>
                <c:ptCount val="3"/>
                <c:pt idx="0">
                  <c:v>0.93882556793438776</c:v>
                </c:pt>
                <c:pt idx="1">
                  <c:v>0.93401596781851959</c:v>
                </c:pt>
                <c:pt idx="2">
                  <c:v>0.5739429971496457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AD-4286-84D9-CBBA07D91A6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1444040"/>
        <c:axId val="511444432"/>
        <c:axId val="0"/>
      </c:bar3DChart>
      <c:catAx>
        <c:axId val="511444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1444432"/>
        <c:crosses val="autoZero"/>
        <c:auto val="1"/>
        <c:lblAlgn val="ctr"/>
        <c:lblOffset val="100"/>
        <c:noMultiLvlLbl val="0"/>
      </c:catAx>
      <c:valAx>
        <c:axId val="51144443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14440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Junio 2020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'Junio 2020 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'Junio 2020 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'Junio 2020 '!$R$26:$R$32</c:f>
              <c:numCache>
                <c:formatCode>General</c:formatCode>
                <c:ptCount val="7"/>
                <c:pt idx="0">
                  <c:v>6.7138786747234835E-2</c:v>
                </c:pt>
                <c:pt idx="1">
                  <c:v>0.66804815012643326</c:v>
                </c:pt>
                <c:pt idx="2">
                  <c:v>0.44356154484131904</c:v>
                </c:pt>
                <c:pt idx="3">
                  <c:v>0.77306727037516176</c:v>
                </c:pt>
                <c:pt idx="4">
                  <c:v>1</c:v>
                </c:pt>
                <c:pt idx="5">
                  <c:v>0.99632641509433961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98-43A1-98AA-673C059297DB}"/>
            </c:ext>
          </c:extLst>
        </c:ser>
        <c:ser>
          <c:idx val="1"/>
          <c:order val="1"/>
          <c:tx>
            <c:strRef>
              <c:f>'Junio 2020 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'Junio 2020 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'Junio 2020 '!$S$26:$S$32</c:f>
              <c:numCache>
                <c:formatCode>General</c:formatCode>
                <c:ptCount val="7"/>
                <c:pt idx="0">
                  <c:v>1.0671387867472348</c:v>
                </c:pt>
                <c:pt idx="1">
                  <c:v>0.3319518498735668</c:v>
                </c:pt>
                <c:pt idx="2">
                  <c:v>0.55643845515868096</c:v>
                </c:pt>
                <c:pt idx="3">
                  <c:v>0.22693272962483829</c:v>
                </c:pt>
                <c:pt idx="4">
                  <c:v>0</c:v>
                </c:pt>
                <c:pt idx="5">
                  <c:v>3.6735849056603776E-3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98-43A1-98AA-673C05929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1453840"/>
        <c:axId val="511454624"/>
        <c:axId val="0"/>
      </c:bar3DChart>
      <c:catAx>
        <c:axId val="511453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1454624"/>
        <c:crosses val="autoZero"/>
        <c:auto val="1"/>
        <c:lblAlgn val="ctr"/>
        <c:lblOffset val="100"/>
        <c:noMultiLvlLbl val="0"/>
      </c:catAx>
      <c:valAx>
        <c:axId val="51145462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14538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Julio 2020.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'Julio 2020'!$C$13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'Julio 2020'!$B$16:$B$18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'Julio 2020'!$R$13:$R$15</c:f>
              <c:numCache>
                <c:formatCode>General</c:formatCode>
                <c:ptCount val="3"/>
                <c:pt idx="0">
                  <c:v>4.2798530781459676E-2</c:v>
                </c:pt>
                <c:pt idx="1">
                  <c:v>4.6334017150170048E-2</c:v>
                </c:pt>
                <c:pt idx="2">
                  <c:v>0.44847863665828891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31-4548-BB38-D2E347772885}"/>
            </c:ext>
          </c:extLst>
        </c:ser>
        <c:ser>
          <c:idx val="1"/>
          <c:order val="1"/>
          <c:tx>
            <c:strRef>
              <c:f>'Julio 2020'!$D$13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'Julio 2020'!$B$16:$B$18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'Julio 2020'!$S$13:$S$15</c:f>
              <c:numCache>
                <c:formatCode>General</c:formatCode>
                <c:ptCount val="3"/>
                <c:pt idx="0">
                  <c:v>0.95720146921854032</c:v>
                </c:pt>
                <c:pt idx="1">
                  <c:v>0.95366598284982995</c:v>
                </c:pt>
                <c:pt idx="2">
                  <c:v>0.55152136334171109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31-4548-BB38-D2E3477728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1453056"/>
        <c:axId val="511451488"/>
        <c:axId val="0"/>
      </c:bar3DChart>
      <c:catAx>
        <c:axId val="511453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1451488"/>
        <c:crosses val="autoZero"/>
        <c:auto val="1"/>
        <c:lblAlgn val="ctr"/>
        <c:lblOffset val="100"/>
        <c:noMultiLvlLbl val="0"/>
      </c:catAx>
      <c:valAx>
        <c:axId val="511451488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14530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Julio 2020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'Julio 2020'!$C$19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'Julio 2020'!$B$21:$B$27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'Julio 2020'!$R$26:$R$32</c:f>
              <c:numCache>
                <c:formatCode>General</c:formatCode>
                <c:ptCount val="7"/>
                <c:pt idx="0">
                  <c:v>5.0371126263963228E-2</c:v>
                </c:pt>
                <c:pt idx="1">
                  <c:v>0.56617764986839647</c:v>
                </c:pt>
                <c:pt idx="2">
                  <c:v>0.56829048702661611</c:v>
                </c:pt>
                <c:pt idx="3">
                  <c:v>0.70970259298769656</c:v>
                </c:pt>
                <c:pt idx="4">
                  <c:v>1</c:v>
                </c:pt>
                <c:pt idx="5">
                  <c:v>0.99759865939762271</c:v>
                </c:pt>
                <c:pt idx="6">
                  <c:v>5.0124408603457127E-2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1C-437E-B0A4-D59F4C6F7B77}"/>
            </c:ext>
          </c:extLst>
        </c:ser>
        <c:ser>
          <c:idx val="1"/>
          <c:order val="1"/>
          <c:tx>
            <c:strRef>
              <c:f>'Julio 2020'!$D$19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'Julio 2020'!$B$21:$B$27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'Julio 2020'!$S$26:$S$32</c:f>
              <c:numCache>
                <c:formatCode>General</c:formatCode>
                <c:ptCount val="7"/>
                <c:pt idx="0">
                  <c:v>1.0503711262639632</c:v>
                </c:pt>
                <c:pt idx="1">
                  <c:v>0.43382235013160353</c:v>
                </c:pt>
                <c:pt idx="2">
                  <c:v>0.43170951297338389</c:v>
                </c:pt>
                <c:pt idx="3">
                  <c:v>0.2902974070123035</c:v>
                </c:pt>
                <c:pt idx="4">
                  <c:v>0</c:v>
                </c:pt>
                <c:pt idx="5">
                  <c:v>2.4013406023773347E-3</c:v>
                </c:pt>
                <c:pt idx="6">
                  <c:v>0.94987559139654287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1C-437E-B0A4-D59F4C6F7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1451880"/>
        <c:axId val="511452272"/>
        <c:axId val="0"/>
      </c:bar3DChart>
      <c:catAx>
        <c:axId val="511451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1452272"/>
        <c:crosses val="autoZero"/>
        <c:auto val="1"/>
        <c:lblAlgn val="ctr"/>
        <c:lblOffset val="100"/>
        <c:noMultiLvlLbl val="0"/>
      </c:catAx>
      <c:valAx>
        <c:axId val="51145227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14518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Agosto 2020.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'Agosto 2020'!$C$13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'Agosto 2020'!$B$16:$B$18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'Agosto 2020'!$R$13:$R$15</c:f>
              <c:numCache>
                <c:formatCode>General</c:formatCode>
                <c:ptCount val="3"/>
                <c:pt idx="0">
                  <c:v>2.7005320795520316E-2</c:v>
                </c:pt>
                <c:pt idx="1">
                  <c:v>2.3190686794171023E-2</c:v>
                </c:pt>
                <c:pt idx="2">
                  <c:v>0.46481049264153962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61-44C1-9632-18B647577E9E}"/>
            </c:ext>
          </c:extLst>
        </c:ser>
        <c:ser>
          <c:idx val="1"/>
          <c:order val="1"/>
          <c:tx>
            <c:strRef>
              <c:f>'Agosto 2020'!$D$13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'Agosto 2020'!$B$16:$B$18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'Agosto 2020'!$S$13:$S$15</c:f>
              <c:numCache>
                <c:formatCode>General</c:formatCode>
                <c:ptCount val="3"/>
                <c:pt idx="0">
                  <c:v>0.97299467920447968</c:v>
                </c:pt>
                <c:pt idx="1">
                  <c:v>0.97680931320582898</c:v>
                </c:pt>
                <c:pt idx="2">
                  <c:v>0.53518950735846038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61-44C1-9632-18B647577E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07528"/>
        <c:axId val="516301256"/>
        <c:axId val="0"/>
      </c:bar3DChart>
      <c:catAx>
        <c:axId val="516307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1256"/>
        <c:crosses val="autoZero"/>
        <c:auto val="1"/>
        <c:lblAlgn val="ctr"/>
        <c:lblOffset val="100"/>
        <c:noMultiLvlLbl val="0"/>
      </c:catAx>
      <c:valAx>
        <c:axId val="51630125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75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Agosto 2020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'Agosto 2020'!$C$19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'Agosto 2020'!$B$21:$B$27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'Agosto 2020'!$R$26:$R$32</c:f>
              <c:numCache>
                <c:formatCode>General</c:formatCode>
                <c:ptCount val="7"/>
                <c:pt idx="0">
                  <c:v>2.7826650846561884E-3</c:v>
                </c:pt>
                <c:pt idx="1">
                  <c:v>0.55915470352086827</c:v>
                </c:pt>
                <c:pt idx="2">
                  <c:v>0.50465701959672504</c:v>
                </c:pt>
                <c:pt idx="3">
                  <c:v>0.66629037795659596</c:v>
                </c:pt>
                <c:pt idx="4">
                  <c:v>1</c:v>
                </c:pt>
                <c:pt idx="5">
                  <c:v>0.99610285373541185</c:v>
                </c:pt>
                <c:pt idx="6">
                  <c:v>5.0124408603457127E-2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AC-4FA7-99CF-71E3A0EB7AFC}"/>
            </c:ext>
          </c:extLst>
        </c:ser>
        <c:ser>
          <c:idx val="1"/>
          <c:order val="1"/>
          <c:tx>
            <c:strRef>
              <c:f>'Agosto 2020'!$D$19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'Agosto 2020'!$B$21:$B$27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'Agosto 2020'!$S$26:$S$32</c:f>
              <c:numCache>
                <c:formatCode>General</c:formatCode>
                <c:ptCount val="7"/>
                <c:pt idx="0">
                  <c:v>0.99721733491534381</c:v>
                </c:pt>
                <c:pt idx="1">
                  <c:v>0.44084529647913173</c:v>
                </c:pt>
                <c:pt idx="2">
                  <c:v>0.49534298040327496</c:v>
                </c:pt>
                <c:pt idx="3">
                  <c:v>0.33370962204340404</c:v>
                </c:pt>
                <c:pt idx="4">
                  <c:v>0</c:v>
                </c:pt>
                <c:pt idx="5">
                  <c:v>3.8971462645881251E-3</c:v>
                </c:pt>
                <c:pt idx="6">
                  <c:v>0.94987559139654287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AC-4FA7-99CF-71E3A0EB7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10272"/>
        <c:axId val="516304392"/>
        <c:axId val="0"/>
      </c:bar3DChart>
      <c:catAx>
        <c:axId val="516310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4392"/>
        <c:crosses val="autoZero"/>
        <c:auto val="1"/>
        <c:lblAlgn val="ctr"/>
        <c:lblOffset val="100"/>
        <c:noMultiLvlLbl val="0"/>
      </c:catAx>
      <c:valAx>
        <c:axId val="51630439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02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Septiembre 2020.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'Septiembre 2020 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'Septiembre 2020 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'Septiembre 2020 '!$R$13:$R$15</c:f>
              <c:numCache>
                <c:formatCode>General</c:formatCode>
                <c:ptCount val="3"/>
                <c:pt idx="0">
                  <c:v>2.0303294078241274E-2</c:v>
                </c:pt>
                <c:pt idx="1">
                  <c:v>2.1980784539982534E-2</c:v>
                </c:pt>
                <c:pt idx="2">
                  <c:v>0.49963870739854344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61-44C1-9632-18B647577E9E}"/>
            </c:ext>
          </c:extLst>
        </c:ser>
        <c:ser>
          <c:idx val="1"/>
          <c:order val="1"/>
          <c:tx>
            <c:strRef>
              <c:f>'Septiembre 2020 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'Septiembre 2020 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'Septiembre 2020 '!$S$13:$S$15</c:f>
              <c:numCache>
                <c:formatCode>General</c:formatCode>
                <c:ptCount val="3"/>
                <c:pt idx="0">
                  <c:v>0.97969670592175873</c:v>
                </c:pt>
                <c:pt idx="1">
                  <c:v>0.97801921546001747</c:v>
                </c:pt>
                <c:pt idx="2">
                  <c:v>0.50036129260145656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61-44C1-9632-18B647577E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Enero-Agosto 2016.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'Enero-Agosto 2016'!$C$13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'Enero-Agosto 2016'!$B$16:$B$18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'Enero-Agosto 2016'!$R$13:$R$15</c:f>
              <c:numCache>
                <c:formatCode>General</c:formatCode>
                <c:ptCount val="3"/>
                <c:pt idx="0">
                  <c:v>0.3108049181006366</c:v>
                </c:pt>
                <c:pt idx="1">
                  <c:v>0.30650605041752221</c:v>
                </c:pt>
                <c:pt idx="2">
                  <c:v>-2.3222348830338913E-2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CE-473C-875F-08D3DAC0D42E}"/>
            </c:ext>
          </c:extLst>
        </c:ser>
        <c:ser>
          <c:idx val="1"/>
          <c:order val="1"/>
          <c:tx>
            <c:strRef>
              <c:f>'Enero-Agosto 2016'!$D$13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'Enero-Agosto 2016'!$B$16:$B$18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'Enero-Agosto 2016'!$S$13:$S$15</c:f>
              <c:numCache>
                <c:formatCode>General</c:formatCode>
                <c:ptCount val="3"/>
                <c:pt idx="0">
                  <c:v>0.6891950818993634</c:v>
                </c:pt>
                <c:pt idx="1">
                  <c:v>0.69349394958247779</c:v>
                </c:pt>
                <c:pt idx="2">
                  <c:v>1.0232223488303389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CE-473C-875F-08D3DAC0D42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0292296"/>
        <c:axId val="510294256"/>
        <c:axId val="0"/>
      </c:bar3DChart>
      <c:catAx>
        <c:axId val="510292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0294256"/>
        <c:crosses val="autoZero"/>
        <c:auto val="1"/>
        <c:lblAlgn val="ctr"/>
        <c:lblOffset val="100"/>
        <c:noMultiLvlLbl val="0"/>
      </c:catAx>
      <c:valAx>
        <c:axId val="51029425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02922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026312986497262"/>
          <c:y val="0.89982723935699505"/>
          <c:w val="0.32411188501695004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Septiembre 2020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'Septiembre 2020 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'Septiembre 2020 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'Septiembre 2020 '!$R$26:$R$32</c:f>
              <c:numCache>
                <c:formatCode>General</c:formatCode>
                <c:ptCount val="7"/>
                <c:pt idx="0">
                  <c:v>2.6073132831159196E-3</c:v>
                </c:pt>
                <c:pt idx="1">
                  <c:v>0.57307708822288417</c:v>
                </c:pt>
                <c:pt idx="2">
                  <c:v>0.48233783991473289</c:v>
                </c:pt>
                <c:pt idx="3">
                  <c:v>0.66711764380836602</c:v>
                </c:pt>
                <c:pt idx="4">
                  <c:v>1</c:v>
                </c:pt>
                <c:pt idx="5">
                  <c:v>0.99641581009088065</c:v>
                </c:pt>
                <c:pt idx="6">
                  <c:v>5.0124408603457127E-2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AC-4FA7-99CF-71E3A0EB7AFC}"/>
            </c:ext>
          </c:extLst>
        </c:ser>
        <c:ser>
          <c:idx val="1"/>
          <c:order val="1"/>
          <c:tx>
            <c:strRef>
              <c:f>'Septiembre 2020 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'Septiembre 2020 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'Septiembre 2020 '!$S$26:$S$32</c:f>
              <c:numCache>
                <c:formatCode>General</c:formatCode>
                <c:ptCount val="7"/>
                <c:pt idx="0">
                  <c:v>0.99739268671688408</c:v>
                </c:pt>
                <c:pt idx="1">
                  <c:v>0.42692291177711589</c:v>
                </c:pt>
                <c:pt idx="2">
                  <c:v>0.51766216008526711</c:v>
                </c:pt>
                <c:pt idx="3">
                  <c:v>0.33288235619163398</c:v>
                </c:pt>
                <c:pt idx="4">
                  <c:v>0</c:v>
                </c:pt>
                <c:pt idx="5">
                  <c:v>3.5841899091193985E-3</c:v>
                </c:pt>
                <c:pt idx="6">
                  <c:v>0.94987559139654287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AC-4FA7-99CF-71E3A0EB7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Octubre 2020.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'Octubre 2020'!$C$13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'Octubre 2020'!$B$16:$B$18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'Octubre 2020'!$R$13:$R$15</c:f>
              <c:numCache>
                <c:formatCode>General</c:formatCode>
                <c:ptCount val="3"/>
                <c:pt idx="0">
                  <c:v>1.4779846341271496E-2</c:v>
                </c:pt>
                <c:pt idx="1">
                  <c:v>1.4909444404434424E-2</c:v>
                </c:pt>
                <c:pt idx="2">
                  <c:v>0.41705412752790361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5C-40FA-9C18-09CECB50B7F6}"/>
            </c:ext>
          </c:extLst>
        </c:ser>
        <c:ser>
          <c:idx val="1"/>
          <c:order val="1"/>
          <c:tx>
            <c:strRef>
              <c:f>'Octubre 2020'!$D$13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'Octubre 2020'!$B$16:$B$18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'Octubre 2020'!$S$13:$S$15</c:f>
              <c:numCache>
                <c:formatCode>General</c:formatCode>
                <c:ptCount val="3"/>
                <c:pt idx="0">
                  <c:v>0.9852201536587285</c:v>
                </c:pt>
                <c:pt idx="1">
                  <c:v>0.98509055559556558</c:v>
                </c:pt>
                <c:pt idx="2">
                  <c:v>0.58294587247209639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5C-40FA-9C18-09CECB50B7F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Octubre 2020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'Octubre 2020'!$C$19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'Octubre 2020'!$B$21:$B$27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'Octubre 2020'!$R$26:$R$32</c:f>
              <c:numCache>
                <c:formatCode>General</c:formatCode>
                <c:ptCount val="7"/>
                <c:pt idx="0">
                  <c:v>1.0323445172348733E-2</c:v>
                </c:pt>
                <c:pt idx="1">
                  <c:v>0.56302158155622495</c:v>
                </c:pt>
                <c:pt idx="2">
                  <c:v>0.47722724348157053</c:v>
                </c:pt>
                <c:pt idx="3">
                  <c:v>0.7003829745596869</c:v>
                </c:pt>
                <c:pt idx="4">
                  <c:v>1</c:v>
                </c:pt>
                <c:pt idx="5">
                  <c:v>0.99624057157748436</c:v>
                </c:pt>
                <c:pt idx="6">
                  <c:v>5.0124408603457127E-2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BA-4351-8E75-1BDB0914F21E}"/>
            </c:ext>
          </c:extLst>
        </c:ser>
        <c:ser>
          <c:idx val="1"/>
          <c:order val="1"/>
          <c:tx>
            <c:strRef>
              <c:f>'Octubre 2020'!$D$19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'Octubre 2020'!$B$21:$B$27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'Octubre 2020'!$S$26:$S$32</c:f>
              <c:numCache>
                <c:formatCode>General</c:formatCode>
                <c:ptCount val="7"/>
                <c:pt idx="0">
                  <c:v>0.98967655482765127</c:v>
                </c:pt>
                <c:pt idx="1">
                  <c:v>0.436978418443775</c:v>
                </c:pt>
                <c:pt idx="2">
                  <c:v>0.52277275651842947</c:v>
                </c:pt>
                <c:pt idx="3">
                  <c:v>0.2996170254403131</c:v>
                </c:pt>
                <c:pt idx="4">
                  <c:v>0</c:v>
                </c:pt>
                <c:pt idx="5">
                  <c:v>3.7594284225156357E-3</c:v>
                </c:pt>
                <c:pt idx="6">
                  <c:v>0.94987559139654287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BA-4351-8E75-1BDB0914F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Noviembre 2020.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'Noviembre 2020 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'Noviembre 2020 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'Noviembre 2020 '!$R$13:$R$15</c:f>
              <c:numCache>
                <c:formatCode>General</c:formatCode>
                <c:ptCount val="3"/>
                <c:pt idx="0">
                  <c:v>1.5865255194485672E-2</c:v>
                </c:pt>
                <c:pt idx="1">
                  <c:v>1.4285890381185329E-2</c:v>
                </c:pt>
                <c:pt idx="2">
                  <c:v>0.37067318895681844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C1-487E-8B93-AFFCB2E6898B}"/>
            </c:ext>
          </c:extLst>
        </c:ser>
        <c:ser>
          <c:idx val="1"/>
          <c:order val="1"/>
          <c:tx>
            <c:strRef>
              <c:f>'Noviembre 2020 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'Noviembre 2020 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'Noviembre 2020 '!$S$13:$S$15</c:f>
              <c:numCache>
                <c:formatCode>General</c:formatCode>
                <c:ptCount val="3"/>
                <c:pt idx="0">
                  <c:v>0.98413474480551433</c:v>
                </c:pt>
                <c:pt idx="1">
                  <c:v>0.98571410961881467</c:v>
                </c:pt>
                <c:pt idx="2">
                  <c:v>0.62932681104318156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C1-487E-8B93-AFFCB2E6898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Noviembre 2020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'Noviembre 2020 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'Noviembre 2020 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'Noviembre 2020 '!$R$26:$R$32</c:f>
              <c:numCache>
                <c:formatCode>General</c:formatCode>
                <c:ptCount val="7"/>
                <c:pt idx="0">
                  <c:v>0.12749748140863437</c:v>
                </c:pt>
                <c:pt idx="1">
                  <c:v>0.55965133632896924</c:v>
                </c:pt>
                <c:pt idx="2">
                  <c:v>0.47326105151248177</c:v>
                </c:pt>
                <c:pt idx="3">
                  <c:v>0.60125104901117721</c:v>
                </c:pt>
                <c:pt idx="4">
                  <c:v>1</c:v>
                </c:pt>
                <c:pt idx="5">
                  <c:v>0.99686943180585197</c:v>
                </c:pt>
                <c:pt idx="6">
                  <c:v>5.0124408603457127E-2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1A-4B96-BE70-12A0104984CD}"/>
            </c:ext>
          </c:extLst>
        </c:ser>
        <c:ser>
          <c:idx val="1"/>
          <c:order val="1"/>
          <c:tx>
            <c:strRef>
              <c:f>'Noviembre 2020 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'Noviembre 2020 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'Noviembre 2020 '!$S$26:$S$32</c:f>
              <c:numCache>
                <c:formatCode>General</c:formatCode>
                <c:ptCount val="7"/>
                <c:pt idx="0">
                  <c:v>0.87250251859136563</c:v>
                </c:pt>
                <c:pt idx="1">
                  <c:v>0.44034866367103082</c:v>
                </c:pt>
                <c:pt idx="2">
                  <c:v>0.52673894848751823</c:v>
                </c:pt>
                <c:pt idx="3">
                  <c:v>0.39874895098882279</c:v>
                </c:pt>
                <c:pt idx="4">
                  <c:v>0</c:v>
                </c:pt>
                <c:pt idx="5">
                  <c:v>3.1305681941480703E-3</c:v>
                </c:pt>
                <c:pt idx="6">
                  <c:v>0.94987559139654287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1A-4B96-BE70-12A010498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Diciembre 2020.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'Diciembre 2020'!$C$13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'Diciembre 2020'!$B$16:$B$18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'Diciembre 2020'!$R$13:$R$15</c:f>
              <c:numCache>
                <c:formatCode>General</c:formatCode>
                <c:ptCount val="3"/>
                <c:pt idx="0">
                  <c:v>2.0238421226284165E-2</c:v>
                </c:pt>
                <c:pt idx="1">
                  <c:v>1.9141615445784299E-2</c:v>
                </c:pt>
                <c:pt idx="2">
                  <c:v>0.4107092372888379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A-48C2-99D0-47277F4E4EF5}"/>
            </c:ext>
          </c:extLst>
        </c:ser>
        <c:ser>
          <c:idx val="1"/>
          <c:order val="1"/>
          <c:tx>
            <c:strRef>
              <c:f>'Diciembre 2020'!$D$13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'Diciembre 2020'!$B$16:$B$18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'Diciembre 2020'!$S$13:$S$15</c:f>
              <c:numCache>
                <c:formatCode>General</c:formatCode>
                <c:ptCount val="3"/>
                <c:pt idx="0">
                  <c:v>0.97976157877371584</c:v>
                </c:pt>
                <c:pt idx="1">
                  <c:v>0.9808583845542157</c:v>
                </c:pt>
                <c:pt idx="2">
                  <c:v>0.5892907627111621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A-48C2-99D0-47277F4E4EF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Diciembre 2020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'Diciembre 2020'!$C$19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'Diciembre 2020'!$B$21:$B$27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'Diciembre 2020'!$R$26:$R$32</c:f>
              <c:numCache>
                <c:formatCode>General</c:formatCode>
                <c:ptCount val="7"/>
                <c:pt idx="0">
                  <c:v>0.16163382995744091</c:v>
                </c:pt>
                <c:pt idx="1">
                  <c:v>0.56391772748088975</c:v>
                </c:pt>
                <c:pt idx="2">
                  <c:v>0.40775088903532064</c:v>
                </c:pt>
                <c:pt idx="3">
                  <c:v>0.61388383064034757</c:v>
                </c:pt>
                <c:pt idx="4">
                  <c:v>1</c:v>
                </c:pt>
                <c:pt idx="5">
                  <c:v>0.98934565408688113</c:v>
                </c:pt>
                <c:pt idx="6">
                  <c:v>5.0124408603457127E-2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5E-4C4B-BFB0-2FE544C7A602}"/>
            </c:ext>
          </c:extLst>
        </c:ser>
        <c:ser>
          <c:idx val="1"/>
          <c:order val="1"/>
          <c:tx>
            <c:strRef>
              <c:f>'Diciembre 2020'!$D$19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'Diciembre 2020'!$B$21:$B$27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'Diciembre 2020'!$S$26:$S$32</c:f>
              <c:numCache>
                <c:formatCode>General</c:formatCode>
                <c:ptCount val="7"/>
                <c:pt idx="0">
                  <c:v>0.83836617004255909</c:v>
                </c:pt>
                <c:pt idx="1">
                  <c:v>0.4360822725191103</c:v>
                </c:pt>
                <c:pt idx="2">
                  <c:v>0.59224911096467936</c:v>
                </c:pt>
                <c:pt idx="3">
                  <c:v>0.38611616935965243</c:v>
                </c:pt>
                <c:pt idx="4">
                  <c:v>0</c:v>
                </c:pt>
                <c:pt idx="5">
                  <c:v>1.0654345913118918E-2</c:v>
                </c:pt>
                <c:pt idx="6">
                  <c:v>0.94987559139654287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5E-4C4B-BFB0-2FE544C7A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Enero 2021.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 2021'!$C$13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'Enero 2021'!$B$16:$B$18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 2021'!$R$13:$R$15</c:f>
              <c:numCache>
                <c:formatCode>General</c:formatCode>
                <c:ptCount val="3"/>
                <c:pt idx="0">
                  <c:v>7.1265286957272522E-2</c:v>
                </c:pt>
                <c:pt idx="1">
                  <c:v>7.950414162547137E-2</c:v>
                </c:pt>
                <c:pt idx="2">
                  <c:v>0.64722025888810353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01-4DB4-84C6-0437F222360A}"/>
            </c:ext>
          </c:extLst>
        </c:ser>
        <c:ser>
          <c:idx val="1"/>
          <c:order val="1"/>
          <c:tx>
            <c:strRef>
              <c:f>'Enero 2021'!$D$13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'Enero 2021'!$B$16:$B$18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 2021'!$S$13:$S$15</c:f>
              <c:numCache>
                <c:formatCode>General</c:formatCode>
                <c:ptCount val="3"/>
                <c:pt idx="0">
                  <c:v>0.92873471304272748</c:v>
                </c:pt>
                <c:pt idx="1">
                  <c:v>0.92049585837452863</c:v>
                </c:pt>
                <c:pt idx="2">
                  <c:v>0.35277974111189647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01-4DB4-84C6-0437F222360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Enero 2021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 2021'!$C$19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'Enero 2021'!$B$21:$B$27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'Enero 2021'!$R$26:$R$32</c:f>
              <c:numCache>
                <c:formatCode>General</c:formatCode>
                <c:ptCount val="7"/>
                <c:pt idx="0">
                  <c:v>0.26241956470420513</c:v>
                </c:pt>
                <c:pt idx="1">
                  <c:v>0.54093720487725228</c:v>
                </c:pt>
                <c:pt idx="2">
                  <c:v>0.87551642938009411</c:v>
                </c:pt>
                <c:pt idx="3">
                  <c:v>0.98589342577214689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70-4C5A-BE42-47ACFD2A996D}"/>
            </c:ext>
          </c:extLst>
        </c:ser>
        <c:ser>
          <c:idx val="1"/>
          <c:order val="1"/>
          <c:tx>
            <c:strRef>
              <c:f>'Enero 2021'!$D$19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'Enero 2021'!$B$21:$B$27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'Enero 2021'!$S$26:$S$32</c:f>
              <c:numCache>
                <c:formatCode>General</c:formatCode>
                <c:ptCount val="7"/>
                <c:pt idx="0">
                  <c:v>1.2624195647042051</c:v>
                </c:pt>
                <c:pt idx="1">
                  <c:v>0.45906279512274772</c:v>
                </c:pt>
                <c:pt idx="2">
                  <c:v>0.12448357061990591</c:v>
                </c:pt>
                <c:pt idx="3">
                  <c:v>1.4106574227853148E-2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70-4C5A-BE42-47ACFD2A9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Febrero 2021.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'Febrero 2021 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'Febrero 2021 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'Febrero 2021 '!$R$13:$R$15</c:f>
              <c:numCache>
                <c:formatCode>General</c:formatCode>
                <c:ptCount val="3"/>
                <c:pt idx="0">
                  <c:v>5.2332849140016791E-2</c:v>
                </c:pt>
                <c:pt idx="1">
                  <c:v>5.3449834041412014E-2</c:v>
                </c:pt>
                <c:pt idx="2">
                  <c:v>0.6475926490370596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12-400B-9C81-B600F1A28F57}"/>
            </c:ext>
          </c:extLst>
        </c:ser>
        <c:ser>
          <c:idx val="1"/>
          <c:order val="1"/>
          <c:tx>
            <c:strRef>
              <c:f>'Febrero 2021 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'Febrero 2021 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'Febrero 2021 '!$S$13:$S$15</c:f>
              <c:numCache>
                <c:formatCode>General</c:formatCode>
                <c:ptCount val="3"/>
                <c:pt idx="0">
                  <c:v>0.94766715085998321</c:v>
                </c:pt>
                <c:pt idx="1">
                  <c:v>0.94655016595858799</c:v>
                </c:pt>
                <c:pt idx="2">
                  <c:v>0.35240735096294035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12-400B-9C81-B600F1A28F5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/>
              <a:t>Enero-Agosto</a:t>
            </a:r>
            <a:r>
              <a:rPr lang="es-ES" baseline="0"/>
              <a:t> </a:t>
            </a:r>
            <a:r>
              <a:rPr lang="es-ES"/>
              <a:t>2016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'Enero-Agosto 2016'!$C$19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'Enero-Agosto 2016'!$B$21:$B$27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'Enero-Agosto 2016'!$R$26:$R$32</c:f>
              <c:numCache>
                <c:formatCode>General</c:formatCode>
                <c:ptCount val="7"/>
                <c:pt idx="0">
                  <c:v>4.0003442042131687E-2</c:v>
                </c:pt>
                <c:pt idx="1">
                  <c:v>0.17501494682013718</c:v>
                </c:pt>
                <c:pt idx="2">
                  <c:v>0.14463909351760729</c:v>
                </c:pt>
                <c:pt idx="3">
                  <c:v>0.12144778904708164</c:v>
                </c:pt>
                <c:pt idx="4">
                  <c:v>0</c:v>
                </c:pt>
                <c:pt idx="5">
                  <c:v>0.81865758780232967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CF-4BE6-A22A-4DC80633176A}"/>
            </c:ext>
          </c:extLst>
        </c:ser>
        <c:ser>
          <c:idx val="1"/>
          <c:order val="1"/>
          <c:tx>
            <c:strRef>
              <c:f>'Enero-Agosto 2016'!$D$19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'Enero-Agosto 2016'!$B$21:$B$27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'Enero-Agosto 2016'!$S$26:$S$32</c:f>
              <c:numCache>
                <c:formatCode>General</c:formatCode>
                <c:ptCount val="7"/>
                <c:pt idx="0">
                  <c:v>0.95999655795786831</c:v>
                </c:pt>
                <c:pt idx="1">
                  <c:v>0.82498505317986282</c:v>
                </c:pt>
                <c:pt idx="2">
                  <c:v>0.85536090648239271</c:v>
                </c:pt>
                <c:pt idx="3">
                  <c:v>0.87855221095291836</c:v>
                </c:pt>
                <c:pt idx="4">
                  <c:v>0</c:v>
                </c:pt>
                <c:pt idx="5">
                  <c:v>0.18134241219767039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CF-4BE6-A22A-4DC806331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0293472"/>
        <c:axId val="510294648"/>
        <c:axId val="0"/>
      </c:bar3DChart>
      <c:catAx>
        <c:axId val="510293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0294648"/>
        <c:crosses val="autoZero"/>
        <c:auto val="1"/>
        <c:lblAlgn val="ctr"/>
        <c:lblOffset val="100"/>
        <c:noMultiLvlLbl val="0"/>
      </c:catAx>
      <c:valAx>
        <c:axId val="510294648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02934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Febrero 2021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'Febrero 2021 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'Febrero 2021 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'Febrero 2021 '!$R$26:$R$32</c:f>
              <c:numCache>
                <c:formatCode>General</c:formatCode>
                <c:ptCount val="7"/>
                <c:pt idx="0">
                  <c:v>0.27684965244108639</c:v>
                </c:pt>
                <c:pt idx="1">
                  <c:v>0.43719302140176763</c:v>
                </c:pt>
                <c:pt idx="2">
                  <c:v>0.72145539870853137</c:v>
                </c:pt>
                <c:pt idx="3">
                  <c:v>0.53239496370265915</c:v>
                </c:pt>
                <c:pt idx="4">
                  <c:v>1</c:v>
                </c:pt>
                <c:pt idx="5">
                  <c:v>0.97815084791666662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FF-4DCF-BE70-90F77FC4E447}"/>
            </c:ext>
          </c:extLst>
        </c:ser>
        <c:ser>
          <c:idx val="1"/>
          <c:order val="1"/>
          <c:tx>
            <c:strRef>
              <c:f>'Febrero 2021 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'Febrero 2021 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'Febrero 2021 '!$S$26:$S$32</c:f>
              <c:numCache>
                <c:formatCode>General</c:formatCode>
                <c:ptCount val="7"/>
                <c:pt idx="0">
                  <c:v>1.2768496524410864</c:v>
                </c:pt>
                <c:pt idx="1">
                  <c:v>0.56280697859823237</c:v>
                </c:pt>
                <c:pt idx="2">
                  <c:v>0.27854460129146863</c:v>
                </c:pt>
                <c:pt idx="3">
                  <c:v>0.46760503629734085</c:v>
                </c:pt>
                <c:pt idx="4">
                  <c:v>0</c:v>
                </c:pt>
                <c:pt idx="5">
                  <c:v>2.1849152083333333E-2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FF-4DCF-BE70-90F77FC4E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Marzo 2021.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'Marzo 2021  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'Marzo 2021  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'Marzo 2021  '!$R$13:$R$15</c:f>
              <c:numCache>
                <c:formatCode>General</c:formatCode>
                <c:ptCount val="3"/>
                <c:pt idx="0">
                  <c:v>5.4011008683632178E-2</c:v>
                </c:pt>
                <c:pt idx="1">
                  <c:v>5.2798424050331083E-2</c:v>
                </c:pt>
                <c:pt idx="2">
                  <c:v>0.40741027896411164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F1-4B29-ACF3-6CD05C0427E8}"/>
            </c:ext>
          </c:extLst>
        </c:ser>
        <c:ser>
          <c:idx val="1"/>
          <c:order val="1"/>
          <c:tx>
            <c:strRef>
              <c:f>'Marzo 2021  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'Marzo 2021  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'Marzo 2021  '!$S$13:$S$15</c:f>
              <c:numCache>
                <c:formatCode>General</c:formatCode>
                <c:ptCount val="3"/>
                <c:pt idx="0">
                  <c:v>0.94598899131636782</c:v>
                </c:pt>
                <c:pt idx="1">
                  <c:v>0.94720157594966892</c:v>
                </c:pt>
                <c:pt idx="2">
                  <c:v>0.59258972103588836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F1-4B29-ACF3-6CD05C0427E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Marzo 2021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'Marzo 2021  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'Marzo 2021  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'Marzo 2021  '!$R$26:$R$32</c:f>
              <c:numCache>
                <c:formatCode>General</c:formatCode>
                <c:ptCount val="7"/>
                <c:pt idx="0">
                  <c:v>0.27970183983996022</c:v>
                </c:pt>
                <c:pt idx="1">
                  <c:v>0.35604235942435847</c:v>
                </c:pt>
                <c:pt idx="2">
                  <c:v>0.64295160613448454</c:v>
                </c:pt>
                <c:pt idx="3">
                  <c:v>0.52147457506414707</c:v>
                </c:pt>
                <c:pt idx="4">
                  <c:v>1</c:v>
                </c:pt>
                <c:pt idx="5">
                  <c:v>0.91991988054794516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2E-422B-92E4-308838473C3A}"/>
            </c:ext>
          </c:extLst>
        </c:ser>
        <c:ser>
          <c:idx val="1"/>
          <c:order val="1"/>
          <c:tx>
            <c:strRef>
              <c:f>'Marzo 2021  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'Marzo 2021  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'Marzo 2021  '!$S$26:$S$32</c:f>
              <c:numCache>
                <c:formatCode>General</c:formatCode>
                <c:ptCount val="7"/>
                <c:pt idx="0">
                  <c:v>1.2797018398399602</c:v>
                </c:pt>
                <c:pt idx="1">
                  <c:v>0.64395764057564153</c:v>
                </c:pt>
                <c:pt idx="2">
                  <c:v>0.35704839386551546</c:v>
                </c:pt>
                <c:pt idx="3">
                  <c:v>0.47852542493585293</c:v>
                </c:pt>
                <c:pt idx="4">
                  <c:v>0</c:v>
                </c:pt>
                <c:pt idx="5">
                  <c:v>8.0080119452054788E-2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2E-422B-92E4-308838473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Abril 2021.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'Abril 2021'!$C$13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'Abril 2021'!$B$16:$B$18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'Abril 2021'!$R$13:$R$15</c:f>
              <c:numCache>
                <c:formatCode>General</c:formatCode>
                <c:ptCount val="3"/>
                <c:pt idx="0">
                  <c:v>2.1956360400690156E-2</c:v>
                </c:pt>
                <c:pt idx="1">
                  <c:v>2.1390490399214701E-2</c:v>
                </c:pt>
                <c:pt idx="2">
                  <c:v>0.44924513669805466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9E-4CC8-961A-41BC13795F98}"/>
            </c:ext>
          </c:extLst>
        </c:ser>
        <c:ser>
          <c:idx val="1"/>
          <c:order val="1"/>
          <c:tx>
            <c:strRef>
              <c:f>'Abril 2021'!$D$13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'Abril 2021'!$B$16:$B$18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'Abril 2021'!$S$13:$S$15</c:f>
              <c:numCache>
                <c:formatCode>General</c:formatCode>
                <c:ptCount val="3"/>
                <c:pt idx="0">
                  <c:v>0.97804363959930984</c:v>
                </c:pt>
                <c:pt idx="1">
                  <c:v>0.9786095096007853</c:v>
                </c:pt>
                <c:pt idx="2">
                  <c:v>0.55075486330194534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9E-4CC8-961A-41BC13795F9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Abril 2021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'Abril 2021'!$C$19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'Abril 2021'!$B$21:$B$27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'Abril 2021'!$R$26:$R$32</c:f>
              <c:numCache>
                <c:formatCode>General</c:formatCode>
                <c:ptCount val="7"/>
                <c:pt idx="0">
                  <c:v>0.19905462528383633</c:v>
                </c:pt>
                <c:pt idx="1">
                  <c:v>0.39977255352646757</c:v>
                </c:pt>
                <c:pt idx="2">
                  <c:v>0.7052158299843827</c:v>
                </c:pt>
                <c:pt idx="3">
                  <c:v>0.62227234137710008</c:v>
                </c:pt>
                <c:pt idx="4">
                  <c:v>1</c:v>
                </c:pt>
                <c:pt idx="5">
                  <c:v>0.91779090360751892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F4-4495-874F-BF83EE014D11}"/>
            </c:ext>
          </c:extLst>
        </c:ser>
        <c:ser>
          <c:idx val="1"/>
          <c:order val="1"/>
          <c:tx>
            <c:strRef>
              <c:f>'Abril 2021'!$D$19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'Abril 2021'!$B$21:$B$27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'Abril 2021'!$S$26:$S$32</c:f>
              <c:numCache>
                <c:formatCode>General</c:formatCode>
                <c:ptCount val="7"/>
                <c:pt idx="0">
                  <c:v>1.1990546252838363</c:v>
                </c:pt>
                <c:pt idx="1">
                  <c:v>0.60022744647353243</c:v>
                </c:pt>
                <c:pt idx="2">
                  <c:v>0.29478417001561735</c:v>
                </c:pt>
                <c:pt idx="3">
                  <c:v>0.37772765862289986</c:v>
                </c:pt>
                <c:pt idx="4">
                  <c:v>0</c:v>
                </c:pt>
                <c:pt idx="5">
                  <c:v>8.2209096392481099E-2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F4-4495-874F-BF83EE014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Mayo 2021.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'Mayo 2021'!$C$13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'Mayo 2021'!$B$16:$B$18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'Mayo 2021'!$R$13:$R$15</c:f>
              <c:numCache>
                <c:formatCode>General</c:formatCode>
                <c:ptCount val="3"/>
                <c:pt idx="0">
                  <c:v>3.0226558536033954E-3</c:v>
                </c:pt>
                <c:pt idx="1">
                  <c:v>6.2420868582324651E-4</c:v>
                </c:pt>
                <c:pt idx="2">
                  <c:v>0.38933908297851816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74-4F11-BD02-BD577CC012B7}"/>
            </c:ext>
          </c:extLst>
        </c:ser>
        <c:ser>
          <c:idx val="1"/>
          <c:order val="1"/>
          <c:tx>
            <c:strRef>
              <c:f>'Mayo 2021'!$D$13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'Mayo 2021'!$B$16:$B$18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'Mayo 2021'!$S$13:$S$15</c:f>
              <c:numCache>
                <c:formatCode>General</c:formatCode>
                <c:ptCount val="3"/>
                <c:pt idx="0">
                  <c:v>0.9969773441463966</c:v>
                </c:pt>
                <c:pt idx="1">
                  <c:v>0.99937579131417675</c:v>
                </c:pt>
                <c:pt idx="2">
                  <c:v>0.61066091702148184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74-4F11-BD02-BD577CC012B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Mayo 2021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'Mayo 2021'!$C$19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'Mayo 2021'!$B$21:$B$27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'Mayo 2021'!$R$26:$R$32</c:f>
              <c:numCache>
                <c:formatCode>General</c:formatCode>
                <c:ptCount val="7"/>
                <c:pt idx="0">
                  <c:v>6.948953554045656E-2</c:v>
                </c:pt>
                <c:pt idx="1">
                  <c:v>0.31865821217883561</c:v>
                </c:pt>
                <c:pt idx="2">
                  <c:v>0.58112314488275441</c:v>
                </c:pt>
                <c:pt idx="3">
                  <c:v>0.64623766917428682</c:v>
                </c:pt>
                <c:pt idx="4">
                  <c:v>1</c:v>
                </c:pt>
                <c:pt idx="5">
                  <c:v>0.8998836821445263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C3-4E35-9340-391DB936BA5A}"/>
            </c:ext>
          </c:extLst>
        </c:ser>
        <c:ser>
          <c:idx val="1"/>
          <c:order val="1"/>
          <c:tx>
            <c:strRef>
              <c:f>'Mayo 2021'!$D$19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'Mayo 2021'!$B$21:$B$27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'Mayo 2021'!$S$26:$S$32</c:f>
              <c:numCache>
                <c:formatCode>General</c:formatCode>
                <c:ptCount val="7"/>
                <c:pt idx="0">
                  <c:v>1.0694895355404566</c:v>
                </c:pt>
                <c:pt idx="1">
                  <c:v>0.68134178782116439</c:v>
                </c:pt>
                <c:pt idx="2">
                  <c:v>0.41887685511724559</c:v>
                </c:pt>
                <c:pt idx="3">
                  <c:v>0.35376233082571323</c:v>
                </c:pt>
                <c:pt idx="4">
                  <c:v>0</c:v>
                </c:pt>
                <c:pt idx="5">
                  <c:v>0.10011631785547366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C3-4E35-9340-391DB936BA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Junio 2021.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'Junio 2021'!$C$13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'Junio 2021'!$B$16:$B$18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'Junio 2021'!$R$13:$R$15</c:f>
              <c:numCache>
                <c:formatCode>General</c:formatCode>
                <c:ptCount val="3"/>
                <c:pt idx="0">
                  <c:v>-1.8160812442098218E-2</c:v>
                </c:pt>
                <c:pt idx="1">
                  <c:v>-1.6463803761319395E-2</c:v>
                </c:pt>
                <c:pt idx="2">
                  <c:v>0.45845232332468078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FA-4C1D-8F53-A4ADEABBEFDA}"/>
            </c:ext>
          </c:extLst>
        </c:ser>
        <c:ser>
          <c:idx val="1"/>
          <c:order val="1"/>
          <c:tx>
            <c:strRef>
              <c:f>'Junio 2021'!$D$13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'Junio 2021'!$B$16:$B$18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'Junio 2021'!$S$13:$S$15</c:f>
              <c:numCache>
                <c:formatCode>General</c:formatCode>
                <c:ptCount val="3"/>
                <c:pt idx="0">
                  <c:v>1.0181608124420982</c:v>
                </c:pt>
                <c:pt idx="1">
                  <c:v>1.0164638037613194</c:v>
                </c:pt>
                <c:pt idx="2">
                  <c:v>0.54154767667531922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FA-4C1D-8F53-A4ADEABBEF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Junio 2021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'Junio 2021'!$C$19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'Junio 2021'!$B$21:$B$27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'Junio 2021'!$R$26:$R$32</c:f>
              <c:numCache>
                <c:formatCode>General</c:formatCode>
                <c:ptCount val="7"/>
                <c:pt idx="0">
                  <c:v>8.6493577302900082E-2</c:v>
                </c:pt>
                <c:pt idx="1">
                  <c:v>0.22527548872525893</c:v>
                </c:pt>
                <c:pt idx="2">
                  <c:v>0.51276667188743374</c:v>
                </c:pt>
                <c:pt idx="3">
                  <c:v>0.6652522155763767</c:v>
                </c:pt>
                <c:pt idx="4">
                  <c:v>1</c:v>
                </c:pt>
                <c:pt idx="5">
                  <c:v>0.90712101075770302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EA-4058-800C-73F553C00579}"/>
            </c:ext>
          </c:extLst>
        </c:ser>
        <c:ser>
          <c:idx val="1"/>
          <c:order val="1"/>
          <c:tx>
            <c:strRef>
              <c:f>'Junio 2021'!$D$19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'Junio 2021'!$B$21:$B$27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'Junio 2021'!$S$26:$S$32</c:f>
              <c:numCache>
                <c:formatCode>General</c:formatCode>
                <c:ptCount val="7"/>
                <c:pt idx="0">
                  <c:v>1.0864935773029001</c:v>
                </c:pt>
                <c:pt idx="1">
                  <c:v>0.77472451127474107</c:v>
                </c:pt>
                <c:pt idx="2">
                  <c:v>0.48723332811256631</c:v>
                </c:pt>
                <c:pt idx="3">
                  <c:v>0.33474778442362335</c:v>
                </c:pt>
                <c:pt idx="4">
                  <c:v>0</c:v>
                </c:pt>
                <c:pt idx="5">
                  <c:v>9.2878989242297025E-2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EA-4058-800C-73F553C00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Julio 2021.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'Julio 2021'!$C$13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'Julio 2021'!$B$16:$B$18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'Julio 2021'!$R$13:$R$15</c:f>
              <c:numCache>
                <c:formatCode>General</c:formatCode>
                <c:ptCount val="3"/>
                <c:pt idx="0">
                  <c:v>-3.1095046874443311E-2</c:v>
                </c:pt>
                <c:pt idx="1">
                  <c:v>-3.2470096427618778E-2</c:v>
                </c:pt>
                <c:pt idx="2">
                  <c:v>0.35207951338187771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FD-493A-A10A-58204BBF3B98}"/>
            </c:ext>
          </c:extLst>
        </c:ser>
        <c:ser>
          <c:idx val="1"/>
          <c:order val="1"/>
          <c:tx>
            <c:strRef>
              <c:f>'Julio 2021'!$D$13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'Julio 2021'!$B$16:$B$18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'Julio 2021'!$S$13:$S$15</c:f>
              <c:numCache>
                <c:formatCode>General</c:formatCode>
                <c:ptCount val="3"/>
                <c:pt idx="0">
                  <c:v>1.0310950468744433</c:v>
                </c:pt>
                <c:pt idx="1">
                  <c:v>1.0324700964276188</c:v>
                </c:pt>
                <c:pt idx="2">
                  <c:v>0.64792048661812229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FD-493A-A10A-58204BBF3B9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Enero-Septiembre 2016.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'Enero-Septiembre 2016'!$C$13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'Enero-Septiembre 2016'!$B$16:$B$18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'Enero-Septiembre 2016'!$R$13:$R$15</c:f>
              <c:numCache>
                <c:formatCode>General</c:formatCode>
                <c:ptCount val="3"/>
                <c:pt idx="0">
                  <c:v>-1.2192588793291659E-3</c:v>
                </c:pt>
                <c:pt idx="1">
                  <c:v>2.3089725652516435E-3</c:v>
                </c:pt>
                <c:pt idx="2">
                  <c:v>-7.5237055607607406E-2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A3-4C70-9BD8-A5952EE61F33}"/>
            </c:ext>
          </c:extLst>
        </c:ser>
        <c:ser>
          <c:idx val="1"/>
          <c:order val="1"/>
          <c:tx>
            <c:strRef>
              <c:f>'Enero-Septiembre 2016'!$D$13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'Enero-Septiembre 2016'!$B$16:$B$18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'Enero-Septiembre 2016'!$S$13:$S$15</c:f>
              <c:numCache>
                <c:formatCode>General</c:formatCode>
                <c:ptCount val="3"/>
                <c:pt idx="0">
                  <c:v>1.0012192588793292</c:v>
                </c:pt>
                <c:pt idx="1">
                  <c:v>0.99769102743474836</c:v>
                </c:pt>
                <c:pt idx="2">
                  <c:v>1.0752370556076074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A3-4C70-9BD8-A5952EE61F3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0293864"/>
        <c:axId val="511672168"/>
        <c:axId val="0"/>
      </c:bar3DChart>
      <c:catAx>
        <c:axId val="510293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1672168"/>
        <c:crosses val="autoZero"/>
        <c:auto val="1"/>
        <c:lblAlgn val="ctr"/>
        <c:lblOffset val="100"/>
        <c:noMultiLvlLbl val="0"/>
      </c:catAx>
      <c:valAx>
        <c:axId val="511672168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02938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026312986497262"/>
          <c:y val="0.89982723935699505"/>
          <c:w val="0.32411188501695004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Julio 2021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'Julio 2021'!$C$19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'Julio 2021'!$B$21:$B$27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'Julio 2021'!$R$26:$R$32</c:f>
              <c:numCache>
                <c:formatCode>General</c:formatCode>
                <c:ptCount val="7"/>
                <c:pt idx="0">
                  <c:v>9.9399825503260653E-2</c:v>
                </c:pt>
                <c:pt idx="1">
                  <c:v>7.7948113318477841E-2</c:v>
                </c:pt>
                <c:pt idx="2">
                  <c:v>0.45570432049315901</c:v>
                </c:pt>
                <c:pt idx="3">
                  <c:v>0.5425582048627462</c:v>
                </c:pt>
                <c:pt idx="4">
                  <c:v>1</c:v>
                </c:pt>
                <c:pt idx="5">
                  <c:v>0.92785539810184026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6E-4180-965C-F0B3DC7877E6}"/>
            </c:ext>
          </c:extLst>
        </c:ser>
        <c:ser>
          <c:idx val="1"/>
          <c:order val="1"/>
          <c:tx>
            <c:strRef>
              <c:f>'Julio 2021'!$D$19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'Julio 2021'!$B$21:$B$27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'Julio 2021'!$S$26:$S$32</c:f>
              <c:numCache>
                <c:formatCode>General</c:formatCode>
                <c:ptCount val="7"/>
                <c:pt idx="0">
                  <c:v>1.0993998255032607</c:v>
                </c:pt>
                <c:pt idx="1">
                  <c:v>0.92205188668152216</c:v>
                </c:pt>
                <c:pt idx="2">
                  <c:v>0.54429567950684099</c:v>
                </c:pt>
                <c:pt idx="3">
                  <c:v>0.45744179513725386</c:v>
                </c:pt>
                <c:pt idx="4">
                  <c:v>0</c:v>
                </c:pt>
                <c:pt idx="5">
                  <c:v>7.2144601898159688E-2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6E-4180-965C-F0B3DC787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Agosto 2021.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'Agosto 2021'!$C$13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'Agosto 2021'!$B$16:$B$18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'Agosto 2021'!$R$13:$R$15</c:f>
              <c:numCache>
                <c:formatCode>General</c:formatCode>
                <c:ptCount val="3"/>
                <c:pt idx="0">
                  <c:v>-1.2715355672441975E-2</c:v>
                </c:pt>
                <c:pt idx="1">
                  <c:v>-1.3846182883203939E-2</c:v>
                </c:pt>
                <c:pt idx="2">
                  <c:v>0.26128937820821851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3B-4032-8550-5716A512A1AB}"/>
            </c:ext>
          </c:extLst>
        </c:ser>
        <c:ser>
          <c:idx val="1"/>
          <c:order val="1"/>
          <c:tx>
            <c:strRef>
              <c:f>'Agosto 2021'!$D$13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'Agosto 2021'!$B$16:$B$18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'Agosto 2021'!$S$13:$S$15</c:f>
              <c:numCache>
                <c:formatCode>General</c:formatCode>
                <c:ptCount val="3"/>
                <c:pt idx="0">
                  <c:v>1.012715355672442</c:v>
                </c:pt>
                <c:pt idx="1">
                  <c:v>1.0138461828832039</c:v>
                </c:pt>
                <c:pt idx="2">
                  <c:v>0.73871062179178149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3B-4032-8550-5716A512A1A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Agosto 2021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'Agosto 2021'!$C$19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'Agosto 2021'!$B$21:$B$27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'Agosto 2021'!$R$26:$R$32</c:f>
              <c:numCache>
                <c:formatCode>General</c:formatCode>
                <c:ptCount val="7"/>
                <c:pt idx="0">
                  <c:v>4.5549733376637036E-2</c:v>
                </c:pt>
                <c:pt idx="1">
                  <c:v>0.10250677961732613</c:v>
                </c:pt>
                <c:pt idx="2">
                  <c:v>0.41973368610410888</c:v>
                </c:pt>
                <c:pt idx="3">
                  <c:v>0.55479330940314775</c:v>
                </c:pt>
                <c:pt idx="4">
                  <c:v>1</c:v>
                </c:pt>
                <c:pt idx="5">
                  <c:v>0.93941069982720227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12-463D-9F3F-B849365765B1}"/>
            </c:ext>
          </c:extLst>
        </c:ser>
        <c:ser>
          <c:idx val="1"/>
          <c:order val="1"/>
          <c:tx>
            <c:strRef>
              <c:f>'Agosto 2021'!$D$19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'Agosto 2021'!$B$21:$B$27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'Agosto 2021'!$S$26:$S$32</c:f>
              <c:numCache>
                <c:formatCode>General</c:formatCode>
                <c:ptCount val="7"/>
                <c:pt idx="0">
                  <c:v>1.045549733376637</c:v>
                </c:pt>
                <c:pt idx="1">
                  <c:v>0.89749322038267387</c:v>
                </c:pt>
                <c:pt idx="2">
                  <c:v>0.58026631389589112</c:v>
                </c:pt>
                <c:pt idx="3">
                  <c:v>0.44520669059685225</c:v>
                </c:pt>
                <c:pt idx="4">
                  <c:v>0</c:v>
                </c:pt>
                <c:pt idx="5">
                  <c:v>6.0589300172797685E-2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12-463D-9F3F-B84936576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</a:t>
            </a:r>
            <a:r>
              <a:rPr lang="es-ES" baseline="0"/>
              <a:t> Septiembre</a:t>
            </a:r>
            <a:r>
              <a:rPr lang="es-ES"/>
              <a:t> 2021.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'Septiembre 2021'!$C$13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'Septiembre 2021'!$B$16:$B$18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'Septiembre 2021'!$R$13:$R$15</c:f>
              <c:numCache>
                <c:formatCode>General</c:formatCode>
                <c:ptCount val="3"/>
                <c:pt idx="0">
                  <c:v>-6.3836775258223621E-3</c:v>
                </c:pt>
                <c:pt idx="1">
                  <c:v>-6.9196593923130933E-3</c:v>
                </c:pt>
                <c:pt idx="2">
                  <c:v>0.32329508393271555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71-4AD2-8A8C-FA995CFCFE76}"/>
            </c:ext>
          </c:extLst>
        </c:ser>
        <c:ser>
          <c:idx val="1"/>
          <c:order val="1"/>
          <c:tx>
            <c:strRef>
              <c:f>'Septiembre 2021'!$D$13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'Septiembre 2021'!$B$16:$B$18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'Septiembre 2021'!$S$13:$S$15</c:f>
              <c:numCache>
                <c:formatCode>General</c:formatCode>
                <c:ptCount val="3"/>
                <c:pt idx="0">
                  <c:v>1.0063836775258224</c:v>
                </c:pt>
                <c:pt idx="1">
                  <c:v>1.0069196593923131</c:v>
                </c:pt>
                <c:pt idx="2">
                  <c:v>0.67670491606728445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71-4AD2-8A8C-FA995CFCFE7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Septiembre 2021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'Septiembre 2021'!$C$19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'Septiembre 2021'!$B$21:$B$27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'Septiembre 2021'!$R$26:$R$32</c:f>
              <c:numCache>
                <c:formatCode>General</c:formatCode>
                <c:ptCount val="7"/>
                <c:pt idx="0">
                  <c:v>4.5993555349760129E-2</c:v>
                </c:pt>
                <c:pt idx="1">
                  <c:v>2.4569614857899769E-2</c:v>
                </c:pt>
                <c:pt idx="2">
                  <c:v>0.38030013297668497</c:v>
                </c:pt>
                <c:pt idx="3">
                  <c:v>0.58204381650552328</c:v>
                </c:pt>
                <c:pt idx="4">
                  <c:v>1</c:v>
                </c:pt>
                <c:pt idx="5">
                  <c:v>0.93549060533352368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B0-4537-8F22-830735136C6E}"/>
            </c:ext>
          </c:extLst>
        </c:ser>
        <c:ser>
          <c:idx val="1"/>
          <c:order val="1"/>
          <c:tx>
            <c:strRef>
              <c:f>'Septiembre 2021'!$D$19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'Septiembre 2021'!$B$21:$B$27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'Septiembre 2021'!$S$26:$S$32</c:f>
              <c:numCache>
                <c:formatCode>General</c:formatCode>
                <c:ptCount val="7"/>
                <c:pt idx="0">
                  <c:v>1.0459935553497601</c:v>
                </c:pt>
                <c:pt idx="1">
                  <c:v>0.97543038514210023</c:v>
                </c:pt>
                <c:pt idx="2">
                  <c:v>0.61969986702331503</c:v>
                </c:pt>
                <c:pt idx="3">
                  <c:v>0.41795618349447666</c:v>
                </c:pt>
                <c:pt idx="4">
                  <c:v>0</c:v>
                </c:pt>
                <c:pt idx="5">
                  <c:v>6.4509394666476289E-2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B0-4537-8F22-830735136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</a:t>
            </a:r>
            <a:r>
              <a:rPr lang="es-ES" baseline="0"/>
              <a:t> Diciembre</a:t>
            </a:r>
            <a:r>
              <a:rPr lang="es-ES"/>
              <a:t> 2021.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'Diciembre 2021'!$C$13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'Diciembre 2021'!$B$16:$B$18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'Diciembre 2021'!$R$13:$R$15</c:f>
              <c:numCache>
                <c:formatCode>General</c:formatCode>
                <c:ptCount val="3"/>
                <c:pt idx="0">
                  <c:v>1.577310166401813E-2</c:v>
                </c:pt>
                <c:pt idx="1">
                  <c:v>1.2070734189397081E-2</c:v>
                </c:pt>
                <c:pt idx="2">
                  <c:v>0.1959235154297676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85-4BEE-B4AC-4B22200C5682}"/>
            </c:ext>
          </c:extLst>
        </c:ser>
        <c:ser>
          <c:idx val="1"/>
          <c:order val="1"/>
          <c:tx>
            <c:strRef>
              <c:f>'Diciembre 2021'!$D$13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'Diciembre 2021'!$B$16:$B$18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'Diciembre 2021'!$S$13:$S$15</c:f>
              <c:numCache>
                <c:formatCode>General</c:formatCode>
                <c:ptCount val="3"/>
                <c:pt idx="0">
                  <c:v>0.98422689833598187</c:v>
                </c:pt>
                <c:pt idx="1">
                  <c:v>0.98792926581060292</c:v>
                </c:pt>
                <c:pt idx="2">
                  <c:v>0.8040764845702324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85-4BEE-B4AC-4B22200C56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Diciembre 2021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'Diciembre 2021'!$C$19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'Diciembre 2021'!$B$21:$B$27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'Diciembre 2021'!$R$26:$R$32</c:f>
              <c:numCache>
                <c:formatCode>General</c:formatCode>
                <c:ptCount val="7"/>
                <c:pt idx="0">
                  <c:v>8.0451276052239784E-2</c:v>
                </c:pt>
                <c:pt idx="1">
                  <c:v>6.5159404303113178E-2</c:v>
                </c:pt>
                <c:pt idx="2">
                  <c:v>0.36532004200221724</c:v>
                </c:pt>
                <c:pt idx="3">
                  <c:v>0.37768621328777974</c:v>
                </c:pt>
                <c:pt idx="4">
                  <c:v>1</c:v>
                </c:pt>
                <c:pt idx="5">
                  <c:v>0.94696866120455259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88-49FA-9027-6B129CF44231}"/>
            </c:ext>
          </c:extLst>
        </c:ser>
        <c:ser>
          <c:idx val="1"/>
          <c:order val="1"/>
          <c:tx>
            <c:strRef>
              <c:f>'Diciembre 2021'!$D$19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'Diciembre 2021'!$B$21:$B$27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'Diciembre 2021'!$S$26:$S$32</c:f>
              <c:numCache>
                <c:formatCode>General</c:formatCode>
                <c:ptCount val="7"/>
                <c:pt idx="0">
                  <c:v>0.91954872394776022</c:v>
                </c:pt>
                <c:pt idx="1">
                  <c:v>0.93484059569688682</c:v>
                </c:pt>
                <c:pt idx="2">
                  <c:v>0.63467995799778276</c:v>
                </c:pt>
                <c:pt idx="3">
                  <c:v>0.62231378671222026</c:v>
                </c:pt>
                <c:pt idx="4">
                  <c:v>0</c:v>
                </c:pt>
                <c:pt idx="5">
                  <c:v>5.3031338795447414E-2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88-49FA-9027-6B129CF44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Enero 2022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 2022'!$C$13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'Enero 2022'!$B$16:$B$18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 2022'!$R$13:$R$15</c:f>
              <c:numCache>
                <c:formatCode>General</c:formatCode>
                <c:ptCount val="3"/>
                <c:pt idx="0">
                  <c:v>8.1339737287293046E-2</c:v>
                </c:pt>
                <c:pt idx="1">
                  <c:v>-1.0415657524600386E-2</c:v>
                </c:pt>
                <c:pt idx="2">
                  <c:v>0.72725322290128913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18-4A02-8A54-7ED19A11A090}"/>
            </c:ext>
          </c:extLst>
        </c:ser>
        <c:ser>
          <c:idx val="1"/>
          <c:order val="1"/>
          <c:tx>
            <c:strRef>
              <c:f>'Enero 2022'!$D$13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'Enero 2022'!$B$16:$B$18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 2022'!$S$13:$S$15</c:f>
              <c:numCache>
                <c:formatCode>General</c:formatCode>
                <c:ptCount val="3"/>
                <c:pt idx="0">
                  <c:v>0.91866026271270695</c:v>
                </c:pt>
                <c:pt idx="1">
                  <c:v>1.0104156575246004</c:v>
                </c:pt>
                <c:pt idx="2">
                  <c:v>0.27274677709871087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18-4A02-8A54-7ED19A11A09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Enero 2022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 2022'!$C$19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'Enero 2022'!$B$21:$B$27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'Enero 2022'!$R$26:$R$32</c:f>
              <c:numCache>
                <c:formatCode>General</c:formatCode>
                <c:ptCount val="7"/>
                <c:pt idx="0">
                  <c:v>0.4091879536282006</c:v>
                </c:pt>
                <c:pt idx="1">
                  <c:v>0.30490812279029789</c:v>
                </c:pt>
                <c:pt idx="2">
                  <c:v>0.9111353662697701</c:v>
                </c:pt>
                <c:pt idx="3">
                  <c:v>0.97181320230043833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F5-4044-A6C5-E99145E1A4C3}"/>
            </c:ext>
          </c:extLst>
        </c:ser>
        <c:ser>
          <c:idx val="1"/>
          <c:order val="1"/>
          <c:tx>
            <c:strRef>
              <c:f>'Enero 2022'!$D$19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'Enero 2022'!$B$21:$B$27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'Enero 2022'!$S$26:$S$32</c:f>
              <c:numCache>
                <c:formatCode>General</c:formatCode>
                <c:ptCount val="7"/>
                <c:pt idx="0">
                  <c:v>1.4091879536282006</c:v>
                </c:pt>
                <c:pt idx="1">
                  <c:v>0.69509187720970211</c:v>
                </c:pt>
                <c:pt idx="2">
                  <c:v>8.8864633730229958E-2</c:v>
                </c:pt>
                <c:pt idx="3">
                  <c:v>2.8186797699561703E-2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F5-4044-A6C5-E99145E1A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Febrero 2022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'Febrero 2022'!$C$13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'Febrero 2022'!$B$16:$B$18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'Febrero 2022'!$R$13:$R$15</c:f>
              <c:numCache>
                <c:formatCode>General</c:formatCode>
                <c:ptCount val="3"/>
                <c:pt idx="0">
                  <c:v>5.7491939578146911E-2</c:v>
                </c:pt>
                <c:pt idx="1">
                  <c:v>-4.0796705783804565E-2</c:v>
                </c:pt>
                <c:pt idx="2">
                  <c:v>0.39401590360636152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FD-492F-A226-4215ED02D88B}"/>
            </c:ext>
          </c:extLst>
        </c:ser>
        <c:ser>
          <c:idx val="1"/>
          <c:order val="1"/>
          <c:tx>
            <c:strRef>
              <c:f>'Febrero 2022'!$D$13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'Febrero 2022'!$B$16:$B$18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'Febrero 2022'!$S$13:$S$15</c:f>
              <c:numCache>
                <c:formatCode>General</c:formatCode>
                <c:ptCount val="3"/>
                <c:pt idx="0">
                  <c:v>0.94250806042185309</c:v>
                </c:pt>
                <c:pt idx="1">
                  <c:v>1.0407967057838046</c:v>
                </c:pt>
                <c:pt idx="2">
                  <c:v>0.60598409639363848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FD-492F-A226-4215ED02D88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/>
              <a:t>Enero-Septiembre</a:t>
            </a:r>
            <a:r>
              <a:rPr lang="es-ES" baseline="0"/>
              <a:t> </a:t>
            </a:r>
            <a:r>
              <a:rPr lang="es-ES"/>
              <a:t>2016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'Enero-Septiembre 2016'!$C$19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'Enero-Septiembre 2016'!$B$21:$B$27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'Enero-Septiembre 2016'!$R$26:$R$32</c:f>
              <c:numCache>
                <c:formatCode>General</c:formatCode>
                <c:ptCount val="7"/>
                <c:pt idx="0">
                  <c:v>7.5627530682661259E-2</c:v>
                </c:pt>
                <c:pt idx="1">
                  <c:v>0.20054495930079463</c:v>
                </c:pt>
                <c:pt idx="2">
                  <c:v>0.12290060146630533</c:v>
                </c:pt>
                <c:pt idx="3">
                  <c:v>0.10522324259139315</c:v>
                </c:pt>
                <c:pt idx="4">
                  <c:v>0</c:v>
                </c:pt>
                <c:pt idx="5">
                  <c:v>0.80852695046160394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F-4031-A156-B464F6063511}"/>
            </c:ext>
          </c:extLst>
        </c:ser>
        <c:ser>
          <c:idx val="1"/>
          <c:order val="1"/>
          <c:tx>
            <c:strRef>
              <c:f>'Enero-Septiembre 2016'!$D$19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'Enero-Septiembre 2016'!$B$21:$B$27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'Enero-Septiembre 2016'!$S$26:$S$32</c:f>
              <c:numCache>
                <c:formatCode>General</c:formatCode>
                <c:ptCount val="7"/>
                <c:pt idx="0">
                  <c:v>0.92437246931733874</c:v>
                </c:pt>
                <c:pt idx="1">
                  <c:v>0.79945504069920537</c:v>
                </c:pt>
                <c:pt idx="2">
                  <c:v>0.87709939853369467</c:v>
                </c:pt>
                <c:pt idx="3">
                  <c:v>0.89477675740860685</c:v>
                </c:pt>
                <c:pt idx="4">
                  <c:v>0</c:v>
                </c:pt>
                <c:pt idx="5">
                  <c:v>0.19147304953839608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3F-4031-A156-B464F6063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1672560"/>
        <c:axId val="511675696"/>
        <c:axId val="0"/>
      </c:bar3DChart>
      <c:catAx>
        <c:axId val="511672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1675696"/>
        <c:crosses val="autoZero"/>
        <c:auto val="1"/>
        <c:lblAlgn val="ctr"/>
        <c:lblOffset val="100"/>
        <c:noMultiLvlLbl val="0"/>
      </c:catAx>
      <c:valAx>
        <c:axId val="51167569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16725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Febrero 2022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'Febrero 2022'!$C$19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'Febrero 2022'!$B$21:$B$27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'Febrero 2022'!$R$26:$R$32</c:f>
              <c:numCache>
                <c:formatCode>General</c:formatCode>
                <c:ptCount val="7"/>
                <c:pt idx="0">
                  <c:v>0.41284293471450462</c:v>
                </c:pt>
                <c:pt idx="1">
                  <c:v>0.29897444789117111</c:v>
                </c:pt>
                <c:pt idx="2">
                  <c:v>0.27998321062212905</c:v>
                </c:pt>
                <c:pt idx="3">
                  <c:v>0.97957693429838777</c:v>
                </c:pt>
                <c:pt idx="4">
                  <c:v>1</c:v>
                </c:pt>
                <c:pt idx="5">
                  <c:v>0.99749597563636361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6A-4AC0-990C-D9D13D1B1D10}"/>
            </c:ext>
          </c:extLst>
        </c:ser>
        <c:ser>
          <c:idx val="1"/>
          <c:order val="1"/>
          <c:tx>
            <c:strRef>
              <c:f>'Febrero 2022'!$D$19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'Febrero 2022'!$B$21:$B$27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'Febrero 2022'!$S$26:$S$32</c:f>
              <c:numCache>
                <c:formatCode>General</c:formatCode>
                <c:ptCount val="7"/>
                <c:pt idx="0">
                  <c:v>1.4128429347145046</c:v>
                </c:pt>
                <c:pt idx="1">
                  <c:v>0.70102555210882889</c:v>
                </c:pt>
                <c:pt idx="2">
                  <c:v>0.72001678937787095</c:v>
                </c:pt>
                <c:pt idx="3">
                  <c:v>2.0423065701612252E-2</c:v>
                </c:pt>
                <c:pt idx="4">
                  <c:v>0</c:v>
                </c:pt>
                <c:pt idx="5">
                  <c:v>2.5040243636363637E-3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6A-4AC0-990C-D9D13D1B1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Marzo 2022.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'Marzo 2022'!$C$13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'Marzo 2022'!$B$16:$B$18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'Marzo 2022'!$R$13:$R$15</c:f>
              <c:numCache>
                <c:formatCode>General</c:formatCode>
                <c:ptCount val="3"/>
                <c:pt idx="0">
                  <c:v>4.6337663125137207E-2</c:v>
                </c:pt>
                <c:pt idx="1">
                  <c:v>-5.2802035344543308E-2</c:v>
                </c:pt>
                <c:pt idx="2">
                  <c:v>-5.1393448557379262E-2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24-45B9-81C3-9154C9ECC7FB}"/>
            </c:ext>
          </c:extLst>
        </c:ser>
        <c:ser>
          <c:idx val="1"/>
          <c:order val="1"/>
          <c:tx>
            <c:strRef>
              <c:f>'Marzo 2022'!$D$13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'Marzo 2022'!$B$16:$B$18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'Marzo 2022'!$S$13:$S$15</c:f>
              <c:numCache>
                <c:formatCode>General</c:formatCode>
                <c:ptCount val="3"/>
                <c:pt idx="0">
                  <c:v>0.95366233687486279</c:v>
                </c:pt>
                <c:pt idx="1">
                  <c:v>1.0528020353445433</c:v>
                </c:pt>
                <c:pt idx="2">
                  <c:v>1.0513934485573793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24-45B9-81C3-9154C9ECC7F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Marzo 2022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'Marzo 2022'!$C$19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'Marzo 2022'!$B$21:$B$27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'Marzo 2022'!$R$26:$R$32</c:f>
              <c:numCache>
                <c:formatCode>General</c:formatCode>
                <c:ptCount val="7"/>
                <c:pt idx="0">
                  <c:v>0.41195483244724995</c:v>
                </c:pt>
                <c:pt idx="1">
                  <c:v>0.26429755955181122</c:v>
                </c:pt>
                <c:pt idx="2">
                  <c:v>0.21297964696778737</c:v>
                </c:pt>
                <c:pt idx="3">
                  <c:v>0.5265740623219437</c:v>
                </c:pt>
                <c:pt idx="4">
                  <c:v>1</c:v>
                </c:pt>
                <c:pt idx="5">
                  <c:v>0.9980325522857143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25-4188-AC9E-ADEF47579375}"/>
            </c:ext>
          </c:extLst>
        </c:ser>
        <c:ser>
          <c:idx val="1"/>
          <c:order val="1"/>
          <c:tx>
            <c:strRef>
              <c:f>'Marzo 2022'!$D$19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'Marzo 2022'!$B$21:$B$27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'Marzo 2022'!$S$26:$S$32</c:f>
              <c:numCache>
                <c:formatCode>General</c:formatCode>
                <c:ptCount val="7"/>
                <c:pt idx="0">
                  <c:v>1.41195483244725</c:v>
                </c:pt>
                <c:pt idx="1">
                  <c:v>0.73570244044818878</c:v>
                </c:pt>
                <c:pt idx="2">
                  <c:v>0.78702035303221263</c:v>
                </c:pt>
                <c:pt idx="3">
                  <c:v>0.47342593767805624</c:v>
                </c:pt>
                <c:pt idx="4">
                  <c:v>0</c:v>
                </c:pt>
                <c:pt idx="5">
                  <c:v>1.9674477142857141E-3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25-4188-AC9E-ADEF47579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Abril 2022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'Abril 2022'!$C$13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'Abril 2022'!$B$16:$B$18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'Abril 2022'!$R$13:$R$15</c:f>
              <c:numCache>
                <c:formatCode>General</c:formatCode>
                <c:ptCount val="3"/>
                <c:pt idx="0">
                  <c:v>4.2133013466505109E-2</c:v>
                </c:pt>
                <c:pt idx="1">
                  <c:v>-5.9289420843491758E-2</c:v>
                </c:pt>
                <c:pt idx="2">
                  <c:v>-0.1324343479737391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C9-4716-8309-2D2C35C974A7}"/>
            </c:ext>
          </c:extLst>
        </c:ser>
        <c:ser>
          <c:idx val="1"/>
          <c:order val="1"/>
          <c:tx>
            <c:strRef>
              <c:f>'Abril 2022'!$D$13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'Abril 2022'!$B$16:$B$18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'Abril 2022'!$S$13:$S$15</c:f>
              <c:numCache>
                <c:formatCode>General</c:formatCode>
                <c:ptCount val="3"/>
                <c:pt idx="0">
                  <c:v>0.95786698653349489</c:v>
                </c:pt>
                <c:pt idx="1">
                  <c:v>1.0592894208434918</c:v>
                </c:pt>
                <c:pt idx="2">
                  <c:v>1.1324343479737391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C9-4716-8309-2D2C35C974A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Abril 2022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'Abril 2022'!$C$19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'Abril 2022'!$B$21:$B$27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'Abril 2022'!$R$26:$R$32</c:f>
              <c:numCache>
                <c:formatCode>General</c:formatCode>
                <c:ptCount val="7"/>
                <c:pt idx="0">
                  <c:v>0.47811846072052711</c:v>
                </c:pt>
                <c:pt idx="1">
                  <c:v>0.19676794253674323</c:v>
                </c:pt>
                <c:pt idx="2">
                  <c:v>0.23057684045439641</c:v>
                </c:pt>
                <c:pt idx="3">
                  <c:v>0.59350082499954671</c:v>
                </c:pt>
                <c:pt idx="4">
                  <c:v>1</c:v>
                </c:pt>
                <c:pt idx="5">
                  <c:v>0.99584112857142859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0D-4C9E-BD0E-6685D26C02CE}"/>
            </c:ext>
          </c:extLst>
        </c:ser>
        <c:ser>
          <c:idx val="1"/>
          <c:order val="1"/>
          <c:tx>
            <c:strRef>
              <c:f>'Abril 2022'!$D$19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'Abril 2022'!$B$21:$B$27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'Abril 2022'!$S$26:$S$32</c:f>
              <c:numCache>
                <c:formatCode>General</c:formatCode>
                <c:ptCount val="7"/>
                <c:pt idx="0">
                  <c:v>1.4781184607205271</c:v>
                </c:pt>
                <c:pt idx="1">
                  <c:v>0.80323205746325677</c:v>
                </c:pt>
                <c:pt idx="2">
                  <c:v>0.76942315954560359</c:v>
                </c:pt>
                <c:pt idx="3">
                  <c:v>0.40649917500045329</c:v>
                </c:pt>
                <c:pt idx="4">
                  <c:v>0</c:v>
                </c:pt>
                <c:pt idx="5">
                  <c:v>4.158871428571429E-3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0D-4C9E-BD0E-6685D26C0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Mayo 2022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'Mayo 2022'!$C$13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'Mayo 2022'!$B$16:$B$18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'Mayo 2022'!$R$13:$R$15</c:f>
              <c:numCache>
                <c:formatCode>General</c:formatCode>
                <c:ptCount val="3"/>
                <c:pt idx="0">
                  <c:v>4.341088568829321E-2</c:v>
                </c:pt>
                <c:pt idx="1">
                  <c:v>-5.6397595672880163E-2</c:v>
                </c:pt>
                <c:pt idx="2">
                  <c:v>-0.22643397777359109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C0-4B41-92DE-8E700D5D99C1}"/>
            </c:ext>
          </c:extLst>
        </c:ser>
        <c:ser>
          <c:idx val="1"/>
          <c:order val="1"/>
          <c:tx>
            <c:strRef>
              <c:f>'Mayo 2022'!$D$13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'Mayo 2022'!$B$16:$B$18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'Mayo 2022'!$S$13:$S$15</c:f>
              <c:numCache>
                <c:formatCode>General</c:formatCode>
                <c:ptCount val="3"/>
                <c:pt idx="0">
                  <c:v>0.95658911431170679</c:v>
                </c:pt>
                <c:pt idx="1">
                  <c:v>1.0563975956728802</c:v>
                </c:pt>
                <c:pt idx="2">
                  <c:v>1.2264339777735911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C0-4B41-92DE-8E700D5D99C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Mayo 2022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'Mayo 2022'!$C$19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'Mayo 2022'!$B$21:$B$27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'Mayo 2022'!$R$26:$R$32</c:f>
              <c:numCache>
                <c:formatCode>General</c:formatCode>
                <c:ptCount val="7"/>
                <c:pt idx="0">
                  <c:v>0.26231579964244212</c:v>
                </c:pt>
                <c:pt idx="1">
                  <c:v>0.16282731858704058</c:v>
                </c:pt>
                <c:pt idx="2">
                  <c:v>0.23458934118579844</c:v>
                </c:pt>
                <c:pt idx="3">
                  <c:v>0.66916215980101112</c:v>
                </c:pt>
                <c:pt idx="4">
                  <c:v>1</c:v>
                </c:pt>
                <c:pt idx="5">
                  <c:v>0.99584112857142859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19-4086-B8A0-FCF43A360A12}"/>
            </c:ext>
          </c:extLst>
        </c:ser>
        <c:ser>
          <c:idx val="1"/>
          <c:order val="1"/>
          <c:tx>
            <c:strRef>
              <c:f>'Mayo 2022'!$D$19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'Mayo 2022'!$B$21:$B$27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'Mayo 2022'!$S$26:$S$32</c:f>
              <c:numCache>
                <c:formatCode>General</c:formatCode>
                <c:ptCount val="7"/>
                <c:pt idx="0">
                  <c:v>1.2623157996424421</c:v>
                </c:pt>
                <c:pt idx="1">
                  <c:v>0.83717268141295942</c:v>
                </c:pt>
                <c:pt idx="2">
                  <c:v>0.76541065881420156</c:v>
                </c:pt>
                <c:pt idx="3">
                  <c:v>0.33083784019898888</c:v>
                </c:pt>
                <c:pt idx="4">
                  <c:v>0</c:v>
                </c:pt>
                <c:pt idx="5">
                  <c:v>4.158871428571429E-3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19-4086-B8A0-FCF43A360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Junio 2022.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'Junio 2022'!$C$13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'Junio 2022'!$B$16:$B$18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'Junio 2022'!$R$13:$R$15</c:f>
              <c:numCache>
                <c:formatCode>General</c:formatCode>
                <c:ptCount val="3"/>
                <c:pt idx="0">
                  <c:v>3.9249179787395616E-2</c:v>
                </c:pt>
                <c:pt idx="1">
                  <c:v>-6.01383927691439E-2</c:v>
                </c:pt>
                <c:pt idx="2">
                  <c:v>-0.31875948350379346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AA-480B-89CB-1CFA3CA6028F}"/>
            </c:ext>
          </c:extLst>
        </c:ser>
        <c:ser>
          <c:idx val="1"/>
          <c:order val="1"/>
          <c:tx>
            <c:strRef>
              <c:f>'Junio 2022'!$D$13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'Junio 2022'!$B$16:$B$18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'Junio 2022'!$S$13:$S$15</c:f>
              <c:numCache>
                <c:formatCode>General</c:formatCode>
                <c:ptCount val="3"/>
                <c:pt idx="0">
                  <c:v>0.96075082021260438</c:v>
                </c:pt>
                <c:pt idx="1">
                  <c:v>1.0601383927691439</c:v>
                </c:pt>
                <c:pt idx="2">
                  <c:v>1.3187594835037935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AA-480B-89CB-1CFA3CA602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Junio 2022</a:t>
            </a:r>
            <a:endParaRPr lang="es-ES"/>
          </a:p>
        </c:rich>
      </c:tx>
      <c:layout>
        <c:manualLayout>
          <c:xMode val="edge"/>
          <c:yMode val="edge"/>
          <c:x val="0.28499406903067159"/>
          <c:y val="1.6987225476001025E-2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'Junio 2022'!$C$19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'Junio 2022'!$B$21:$B$27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'Junio 2022'!$R$26:$R$32</c:f>
              <c:numCache>
                <c:formatCode>General</c:formatCode>
                <c:ptCount val="7"/>
                <c:pt idx="0">
                  <c:v>0.26989402750593405</c:v>
                </c:pt>
                <c:pt idx="1">
                  <c:v>0.11570515122295633</c:v>
                </c:pt>
                <c:pt idx="2">
                  <c:v>0.22751709015674026</c:v>
                </c:pt>
                <c:pt idx="3">
                  <c:v>0.48423613503509066</c:v>
                </c:pt>
                <c:pt idx="4">
                  <c:v>1</c:v>
                </c:pt>
                <c:pt idx="5">
                  <c:v>0.95629337299999995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AE-473A-A7B9-FF40B754CBE3}"/>
            </c:ext>
          </c:extLst>
        </c:ser>
        <c:ser>
          <c:idx val="1"/>
          <c:order val="1"/>
          <c:tx>
            <c:strRef>
              <c:f>'Junio 2022'!$D$19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'Junio 2022'!$B$21:$B$27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'Junio 2022'!$S$26:$S$32</c:f>
              <c:numCache>
                <c:formatCode>General</c:formatCode>
                <c:ptCount val="7"/>
                <c:pt idx="0">
                  <c:v>1.2698940275059341</c:v>
                </c:pt>
                <c:pt idx="1">
                  <c:v>0.88429484877704367</c:v>
                </c:pt>
                <c:pt idx="2">
                  <c:v>0.77248290984325974</c:v>
                </c:pt>
                <c:pt idx="3">
                  <c:v>0.51576386496490934</c:v>
                </c:pt>
                <c:pt idx="4">
                  <c:v>0</c:v>
                </c:pt>
                <c:pt idx="5">
                  <c:v>4.3706627000000005E-2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AE-473A-A7B9-FF40B754C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Julio 2022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'Julio 2022'!$C$13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'Julio 2022'!$B$16:$B$18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'Julio 2022'!$R$13:$R$15</c:f>
              <c:numCache>
                <c:formatCode>General</c:formatCode>
                <c:ptCount val="3"/>
                <c:pt idx="0">
                  <c:v>3.7507460732897457E-2</c:v>
                </c:pt>
                <c:pt idx="1">
                  <c:v>-6.1731236502189146E-2</c:v>
                </c:pt>
                <c:pt idx="2">
                  <c:v>-0.37743897966343143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BD-4744-BBF1-15A1FCC5C374}"/>
            </c:ext>
          </c:extLst>
        </c:ser>
        <c:ser>
          <c:idx val="1"/>
          <c:order val="1"/>
          <c:tx>
            <c:strRef>
              <c:f>'Julio 2022'!$D$13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'Julio 2022'!$B$16:$B$18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'Julio 2022'!$S$13:$S$15</c:f>
              <c:numCache>
                <c:formatCode>General</c:formatCode>
                <c:ptCount val="3"/>
                <c:pt idx="0">
                  <c:v>0.96249253926710254</c:v>
                </c:pt>
                <c:pt idx="1">
                  <c:v>1.0617312365021891</c:v>
                </c:pt>
                <c:pt idx="2">
                  <c:v>1.3774389796634314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BD-4744-BBF1-15A1FCC5C37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Enero-Octubre 2016.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'Enero-Octubre 2016'!$C$13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'Enero-Octubre 2016'!$B$16:$B$18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'Enero-Octubre 2016'!$R$13:$R$15</c:f>
              <c:numCache>
                <c:formatCode>General</c:formatCode>
                <c:ptCount val="3"/>
                <c:pt idx="0">
                  <c:v>-1.6119781529637667E-3</c:v>
                </c:pt>
                <c:pt idx="1">
                  <c:v>2.9036552507464286E-3</c:v>
                </c:pt>
                <c:pt idx="2">
                  <c:v>-8.9956317215790227E-2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E-4C12-BF67-A9D62890A234}"/>
            </c:ext>
          </c:extLst>
        </c:ser>
        <c:ser>
          <c:idx val="1"/>
          <c:order val="1"/>
          <c:tx>
            <c:strRef>
              <c:f>'Enero-Octubre 2016'!$D$13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'Enero-Octubre 2016'!$B$16:$B$18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'Enero-Octubre 2016'!$S$13:$S$15</c:f>
              <c:numCache>
                <c:formatCode>General</c:formatCode>
                <c:ptCount val="3"/>
                <c:pt idx="0">
                  <c:v>1.0016119781529638</c:v>
                </c:pt>
                <c:pt idx="1">
                  <c:v>0.99709634474925357</c:v>
                </c:pt>
                <c:pt idx="2">
                  <c:v>1.0899563172157902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E-4C12-BF67-A9D62890A23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1672952"/>
        <c:axId val="511671776"/>
        <c:axId val="0"/>
      </c:bar3DChart>
      <c:catAx>
        <c:axId val="511672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1671776"/>
        <c:crosses val="autoZero"/>
        <c:auto val="1"/>
        <c:lblAlgn val="ctr"/>
        <c:lblOffset val="100"/>
        <c:noMultiLvlLbl val="0"/>
      </c:catAx>
      <c:valAx>
        <c:axId val="51167177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16729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026312986497262"/>
          <c:y val="0.89982723935699505"/>
          <c:w val="0.32411188501695004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Julio 2022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'Julio 2022'!$C$19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'Julio 2022'!$B$21:$B$27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'Julio 2022'!$R$26:$R$32</c:f>
              <c:numCache>
                <c:formatCode>General</c:formatCode>
                <c:ptCount val="7"/>
                <c:pt idx="0">
                  <c:v>0.27698267705846535</c:v>
                </c:pt>
                <c:pt idx="1">
                  <c:v>1.0027954650609239E-2</c:v>
                </c:pt>
                <c:pt idx="2">
                  <c:v>7.9243628724011028E-2</c:v>
                </c:pt>
                <c:pt idx="3">
                  <c:v>0.5461426355574216</c:v>
                </c:pt>
                <c:pt idx="4">
                  <c:v>1</c:v>
                </c:pt>
                <c:pt idx="5">
                  <c:v>0.94525163457142858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76-415F-9D45-BF44F1E614DC}"/>
            </c:ext>
          </c:extLst>
        </c:ser>
        <c:ser>
          <c:idx val="1"/>
          <c:order val="1"/>
          <c:tx>
            <c:strRef>
              <c:f>'Julio 2022'!$D$19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'Julio 2022'!$B$21:$B$27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'Julio 2022'!$S$26:$S$32</c:f>
              <c:numCache>
                <c:formatCode>General</c:formatCode>
                <c:ptCount val="7"/>
                <c:pt idx="0">
                  <c:v>1.2769826770584654</c:v>
                </c:pt>
                <c:pt idx="1">
                  <c:v>1.0100279546506092</c:v>
                </c:pt>
                <c:pt idx="2">
                  <c:v>0.92075637127598897</c:v>
                </c:pt>
                <c:pt idx="3">
                  <c:v>0.4538573644425784</c:v>
                </c:pt>
                <c:pt idx="4">
                  <c:v>0</c:v>
                </c:pt>
                <c:pt idx="5">
                  <c:v>5.4748365428571429E-2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76-415F-9D45-BF44F1E61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Agosto 2022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'Agosto 2022'!$C$13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'Agosto 2022'!$B$16:$B$18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'Agosto 2022'!$R$13:$R$15</c:f>
              <c:numCache>
                <c:formatCode>General</c:formatCode>
                <c:ptCount val="3"/>
                <c:pt idx="0">
                  <c:v>3.2675784063248559E-2</c:v>
                </c:pt>
                <c:pt idx="1">
                  <c:v>-5.6898510563841764E-2</c:v>
                </c:pt>
                <c:pt idx="2">
                  <c:v>-0.53668453689387374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0B-4E6B-87C0-81B39BED6440}"/>
            </c:ext>
          </c:extLst>
        </c:ser>
        <c:ser>
          <c:idx val="1"/>
          <c:order val="1"/>
          <c:tx>
            <c:strRef>
              <c:f>'Agosto 2022'!$D$13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'Agosto 2022'!$B$16:$B$18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'Agosto 2022'!$S$13:$S$15</c:f>
              <c:numCache>
                <c:formatCode>General</c:formatCode>
                <c:ptCount val="3"/>
                <c:pt idx="0">
                  <c:v>0.96732421593675144</c:v>
                </c:pt>
                <c:pt idx="1">
                  <c:v>1.0568985105638418</c:v>
                </c:pt>
                <c:pt idx="2">
                  <c:v>1.5366845368938737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0B-4E6B-87C0-81B39BED644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Agosto 2022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'Agosto 2022'!$C$19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'Agosto 2022'!$B$21:$B$27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'Agosto 2022'!$R$26:$R$32</c:f>
              <c:numCache>
                <c:formatCode>General</c:formatCode>
                <c:ptCount val="7"/>
                <c:pt idx="0">
                  <c:v>0.21289177362849698</c:v>
                </c:pt>
                <c:pt idx="1">
                  <c:v>4.2255780390217712E-2</c:v>
                </c:pt>
                <c:pt idx="2">
                  <c:v>2.3873175390985213E-2</c:v>
                </c:pt>
                <c:pt idx="3">
                  <c:v>0.63731498488634053</c:v>
                </c:pt>
                <c:pt idx="4">
                  <c:v>1</c:v>
                </c:pt>
                <c:pt idx="5">
                  <c:v>0.91980866361718472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5A-482D-85FF-653DE54F01B8}"/>
            </c:ext>
          </c:extLst>
        </c:ser>
        <c:ser>
          <c:idx val="1"/>
          <c:order val="1"/>
          <c:tx>
            <c:strRef>
              <c:f>'Agosto 2022'!$D$19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'Agosto 2022'!$B$21:$B$27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'Agosto 2022'!$S$26:$S$32</c:f>
              <c:numCache>
                <c:formatCode>General</c:formatCode>
                <c:ptCount val="7"/>
                <c:pt idx="0">
                  <c:v>1.212891773628497</c:v>
                </c:pt>
                <c:pt idx="1">
                  <c:v>0.95774421960978229</c:v>
                </c:pt>
                <c:pt idx="2">
                  <c:v>0.97612682460901479</c:v>
                </c:pt>
                <c:pt idx="3">
                  <c:v>0.36268501511365947</c:v>
                </c:pt>
                <c:pt idx="4">
                  <c:v>0</c:v>
                </c:pt>
                <c:pt idx="5">
                  <c:v>8.0191336382815323E-2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5A-482D-85FF-653DE54F0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</a:t>
            </a:r>
            <a:r>
              <a:rPr lang="es-ES" baseline="0"/>
              <a:t> Septiembre</a:t>
            </a:r>
            <a:r>
              <a:rPr lang="es-ES"/>
              <a:t> 2022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'Septiembre 2022'!$C$13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'Septiembre 2022'!$B$16:$B$18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'Septiembre 2022'!$R$13:$R$15</c:f>
              <c:numCache>
                <c:formatCode>General</c:formatCode>
                <c:ptCount val="3"/>
                <c:pt idx="0">
                  <c:v>3.2256444959132935E-2</c:v>
                </c:pt>
                <c:pt idx="1">
                  <c:v>-4.8450896745331873E-2</c:v>
                </c:pt>
                <c:pt idx="2">
                  <c:v>-0.59193778703814814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B7-41E6-AF81-7C6831821681}"/>
            </c:ext>
          </c:extLst>
        </c:ser>
        <c:ser>
          <c:idx val="1"/>
          <c:order val="1"/>
          <c:tx>
            <c:strRef>
              <c:f>'Septiembre 2022'!$D$13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'Septiembre 2022'!$B$16:$B$18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'Septiembre 2022'!$S$13:$S$15</c:f>
              <c:numCache>
                <c:formatCode>General</c:formatCode>
                <c:ptCount val="3"/>
                <c:pt idx="0">
                  <c:v>0.96774355504086707</c:v>
                </c:pt>
                <c:pt idx="1">
                  <c:v>1.0484508967453319</c:v>
                </c:pt>
                <c:pt idx="2">
                  <c:v>1.5919377870381481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B7-41E6-AF81-7C683182168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Septiembre 2022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'Septiembre 2022'!$C$19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'Septiembre 2022'!$B$21:$B$27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'Septiembre 2022'!$R$26:$R$32</c:f>
              <c:numCache>
                <c:formatCode>General</c:formatCode>
                <c:ptCount val="7"/>
                <c:pt idx="0">
                  <c:v>0.20532045480952132</c:v>
                </c:pt>
                <c:pt idx="1">
                  <c:v>0.14528880663490973</c:v>
                </c:pt>
                <c:pt idx="2">
                  <c:v>7.3787257913512927E-2</c:v>
                </c:pt>
                <c:pt idx="3">
                  <c:v>0.63425661432374714</c:v>
                </c:pt>
                <c:pt idx="4">
                  <c:v>1</c:v>
                </c:pt>
                <c:pt idx="5">
                  <c:v>0.89467050813358029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80-4505-98DF-38CE042728E3}"/>
            </c:ext>
          </c:extLst>
        </c:ser>
        <c:ser>
          <c:idx val="1"/>
          <c:order val="1"/>
          <c:tx>
            <c:strRef>
              <c:f>'Septiembre 2022'!$D$19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'Septiembre 2022'!$B$21:$B$27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'Septiembre 2022'!$S$26:$S$32</c:f>
              <c:numCache>
                <c:formatCode>General</c:formatCode>
                <c:ptCount val="7"/>
                <c:pt idx="0">
                  <c:v>1.2053204548095213</c:v>
                </c:pt>
                <c:pt idx="1">
                  <c:v>0.85471119336509027</c:v>
                </c:pt>
                <c:pt idx="2">
                  <c:v>0.92621274208648707</c:v>
                </c:pt>
                <c:pt idx="3">
                  <c:v>0.36574338567625292</c:v>
                </c:pt>
                <c:pt idx="4">
                  <c:v>0</c:v>
                </c:pt>
                <c:pt idx="5">
                  <c:v>0.10532949186641975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80-4505-98DF-38CE04272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</a:t>
            </a:r>
            <a:r>
              <a:rPr lang="es-ES" baseline="0"/>
              <a:t> Octubre 2022</a:t>
            </a:r>
            <a:endParaRPr lang="es-ES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'Octubre 2022'!$C$13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'Octubre 2022'!$B$16:$B$18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'Octubre 2022'!$R$13:$R$15</c:f>
              <c:numCache>
                <c:formatCode>General</c:formatCode>
                <c:ptCount val="3"/>
                <c:pt idx="0">
                  <c:v>3.2495665170729549E-2</c:v>
                </c:pt>
                <c:pt idx="1">
                  <c:v>-4.1019720851432462E-2</c:v>
                </c:pt>
                <c:pt idx="2">
                  <c:v>-0.6252465576880426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94-4C34-B757-FAEA316A925B}"/>
            </c:ext>
          </c:extLst>
        </c:ser>
        <c:ser>
          <c:idx val="1"/>
          <c:order val="1"/>
          <c:tx>
            <c:strRef>
              <c:f>'Octubre 2022'!$D$13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'Octubre 2022'!$B$16:$B$18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'Octubre 2022'!$S$13:$S$15</c:f>
              <c:numCache>
                <c:formatCode>General</c:formatCode>
                <c:ptCount val="3"/>
                <c:pt idx="0">
                  <c:v>0.96750433482927045</c:v>
                </c:pt>
                <c:pt idx="1">
                  <c:v>1.0410197208514325</c:v>
                </c:pt>
                <c:pt idx="2">
                  <c:v>1.6252465576880426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94-4C34-B757-FAEA316A92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Octubre 2022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'Octubre 2022'!$C$19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'Octubre 2022'!$B$21:$B$27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'Octubre 2022'!$R$26:$R$32</c:f>
              <c:numCache>
                <c:formatCode>General</c:formatCode>
                <c:ptCount val="7"/>
                <c:pt idx="0">
                  <c:v>0.20597914492269132</c:v>
                </c:pt>
                <c:pt idx="1">
                  <c:v>0.19454451714302412</c:v>
                </c:pt>
                <c:pt idx="2">
                  <c:v>0.13224363084277102</c:v>
                </c:pt>
                <c:pt idx="3">
                  <c:v>0.6623048733229997</c:v>
                </c:pt>
                <c:pt idx="4">
                  <c:v>1</c:v>
                </c:pt>
                <c:pt idx="5">
                  <c:v>0.91106285926860398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3E-496E-A992-50990CD043F5}"/>
            </c:ext>
          </c:extLst>
        </c:ser>
        <c:ser>
          <c:idx val="1"/>
          <c:order val="1"/>
          <c:tx>
            <c:strRef>
              <c:f>'Octubre 2022'!$D$19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'Octubre 2022'!$B$21:$B$27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'Octubre 2022'!$S$26:$S$32</c:f>
              <c:numCache>
                <c:formatCode>General</c:formatCode>
                <c:ptCount val="7"/>
                <c:pt idx="0">
                  <c:v>1.2059791449226913</c:v>
                </c:pt>
                <c:pt idx="1">
                  <c:v>0.80545548285697588</c:v>
                </c:pt>
                <c:pt idx="2">
                  <c:v>0.86775636915722898</c:v>
                </c:pt>
                <c:pt idx="3">
                  <c:v>0.33769512667700036</c:v>
                </c:pt>
                <c:pt idx="4">
                  <c:v>0</c:v>
                </c:pt>
                <c:pt idx="5">
                  <c:v>8.8937140731395983E-2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3E-496E-A992-50990CD04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</a:t>
            </a:r>
            <a:r>
              <a:rPr lang="es-ES" baseline="0"/>
              <a:t> Noviembre 2022</a:t>
            </a:r>
            <a:endParaRPr lang="es-ES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'Noviembre 2022'!$C$13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'Noviembre 2022'!$B$16:$B$18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'Noviembre 2022'!$R$13:$R$15</c:f>
              <c:numCache>
                <c:formatCode>General</c:formatCode>
                <c:ptCount val="3"/>
                <c:pt idx="0">
                  <c:v>3.2124567937270809E-2</c:v>
                </c:pt>
                <c:pt idx="1">
                  <c:v>-4.1360333784729919E-2</c:v>
                </c:pt>
                <c:pt idx="2">
                  <c:v>-0.70701378368783208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EF-4547-B6B1-2D23BBD6A924}"/>
            </c:ext>
          </c:extLst>
        </c:ser>
        <c:ser>
          <c:idx val="1"/>
          <c:order val="1"/>
          <c:tx>
            <c:strRef>
              <c:f>'Noviembre 2022'!$D$13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'Noviembre 2022'!$B$16:$B$18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'Noviembre 2022'!$S$13:$S$15</c:f>
              <c:numCache>
                <c:formatCode>General</c:formatCode>
                <c:ptCount val="3"/>
                <c:pt idx="0">
                  <c:v>0.96787543206272919</c:v>
                </c:pt>
                <c:pt idx="1">
                  <c:v>1.0413603337847299</c:v>
                </c:pt>
                <c:pt idx="2">
                  <c:v>1.7070137836878321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EF-4547-B6B1-2D23BBD6A92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Noviembre 2022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'Noviembre 2022'!$C$19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'Noviembre 2022'!$B$21:$B$27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'Noviembre 2022'!$R$26:$R$32</c:f>
              <c:numCache>
                <c:formatCode>General</c:formatCode>
                <c:ptCount val="7"/>
                <c:pt idx="0">
                  <c:v>0.10612592216936312</c:v>
                </c:pt>
                <c:pt idx="1">
                  <c:v>0.25156767674532576</c:v>
                </c:pt>
                <c:pt idx="2">
                  <c:v>0.16710330929152339</c:v>
                </c:pt>
                <c:pt idx="3">
                  <c:v>0.68954147799196441</c:v>
                </c:pt>
                <c:pt idx="4">
                  <c:v>1</c:v>
                </c:pt>
                <c:pt idx="5">
                  <c:v>0.91790408206309071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CF-4A7A-BB55-33FF44BBB763}"/>
            </c:ext>
          </c:extLst>
        </c:ser>
        <c:ser>
          <c:idx val="1"/>
          <c:order val="1"/>
          <c:tx>
            <c:strRef>
              <c:f>'Noviembre 2022'!$D$19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'Noviembre 2022'!$B$21:$B$27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'Noviembre 2022'!$S$26:$S$32</c:f>
              <c:numCache>
                <c:formatCode>General</c:formatCode>
                <c:ptCount val="7"/>
                <c:pt idx="0">
                  <c:v>1.1061259221693631</c:v>
                </c:pt>
                <c:pt idx="1">
                  <c:v>0.74843232325467424</c:v>
                </c:pt>
                <c:pt idx="2">
                  <c:v>0.83289669070847661</c:v>
                </c:pt>
                <c:pt idx="3">
                  <c:v>0.31045852200803564</c:v>
                </c:pt>
                <c:pt idx="4">
                  <c:v>0</c:v>
                </c:pt>
                <c:pt idx="5">
                  <c:v>8.2095917936909291E-2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CF-4A7A-BB55-33FF44BBB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</a:t>
            </a:r>
            <a:r>
              <a:rPr lang="es-ES" baseline="0"/>
              <a:t> Diciembre 2022</a:t>
            </a:r>
            <a:endParaRPr lang="es-ES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'Diciembre 2022'!$C$13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'Diciembre 2022'!$B$16:$B$18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'Diciembre 2022'!$R$13:$R$15</c:f>
              <c:numCache>
                <c:formatCode>General</c:formatCode>
                <c:ptCount val="3"/>
                <c:pt idx="0">
                  <c:v>3.3152763342265135E-2</c:v>
                </c:pt>
                <c:pt idx="1">
                  <c:v>-3.4735165486346142E-2</c:v>
                </c:pt>
                <c:pt idx="2">
                  <c:v>-0.71432945891871436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8F-4003-BB33-98935998FB69}"/>
            </c:ext>
          </c:extLst>
        </c:ser>
        <c:ser>
          <c:idx val="1"/>
          <c:order val="1"/>
          <c:tx>
            <c:strRef>
              <c:f>'Diciembre 2022'!$D$13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'Diciembre 2022'!$B$16:$B$18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'Diciembre 2022'!$S$13:$S$15</c:f>
              <c:numCache>
                <c:formatCode>General</c:formatCode>
                <c:ptCount val="3"/>
                <c:pt idx="0">
                  <c:v>0.96684723665773487</c:v>
                </c:pt>
                <c:pt idx="1">
                  <c:v>1.0347351654863461</c:v>
                </c:pt>
                <c:pt idx="2">
                  <c:v>1.7143294589187144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8F-4003-BB33-98935998FB6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/>
              <a:t>Enero-Octubre</a:t>
            </a:r>
            <a:r>
              <a:rPr lang="es-ES" baseline="0"/>
              <a:t> </a:t>
            </a:r>
            <a:r>
              <a:rPr lang="es-ES"/>
              <a:t>2016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'Enero-Octubre 2016'!$C$19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'Enero-Octubre 2016'!$B$21:$B$27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'Enero-Octubre 2016'!$R$26:$R$32</c:f>
              <c:numCache>
                <c:formatCode>General</c:formatCode>
                <c:ptCount val="7"/>
                <c:pt idx="0">
                  <c:v>8.7831557617732203E-2</c:v>
                </c:pt>
                <c:pt idx="1">
                  <c:v>0.22411841810809929</c:v>
                </c:pt>
                <c:pt idx="2">
                  <c:v>9.7194024699624459E-2</c:v>
                </c:pt>
                <c:pt idx="3">
                  <c:v>3.5855632636149393</c:v>
                </c:pt>
                <c:pt idx="4">
                  <c:v>0</c:v>
                </c:pt>
                <c:pt idx="5">
                  <c:v>0.75805721291280503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16-491E-B094-0E2906B46ED8}"/>
            </c:ext>
          </c:extLst>
        </c:ser>
        <c:ser>
          <c:idx val="1"/>
          <c:order val="1"/>
          <c:tx>
            <c:strRef>
              <c:f>'Enero-Octubre 2016'!$D$19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'Enero-Octubre 2016'!$B$21:$B$27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'Enero-Octubre 2016'!$S$26:$S$32</c:f>
              <c:numCache>
                <c:formatCode>General</c:formatCode>
                <c:ptCount val="7"/>
                <c:pt idx="0">
                  <c:v>0.9121684423822678</c:v>
                </c:pt>
                <c:pt idx="1">
                  <c:v>0.77588158189190071</c:v>
                </c:pt>
                <c:pt idx="2">
                  <c:v>0.90280597530037554</c:v>
                </c:pt>
                <c:pt idx="3">
                  <c:v>4.5855632636149393</c:v>
                </c:pt>
                <c:pt idx="4">
                  <c:v>0</c:v>
                </c:pt>
                <c:pt idx="5">
                  <c:v>0.24194278708719497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16-491E-B094-0E2906B46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1674128"/>
        <c:axId val="511677656"/>
        <c:axId val="0"/>
      </c:bar3DChart>
      <c:catAx>
        <c:axId val="511674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1677656"/>
        <c:crosses val="autoZero"/>
        <c:auto val="1"/>
        <c:lblAlgn val="ctr"/>
        <c:lblOffset val="100"/>
        <c:noMultiLvlLbl val="0"/>
      </c:catAx>
      <c:valAx>
        <c:axId val="51167765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16741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Diciembre 2022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'Diciembre 2022'!$C$19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'Diciembre 2022'!$B$21:$B$27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'Diciembre 2022'!$R$26:$R$32</c:f>
              <c:numCache>
                <c:formatCode>General</c:formatCode>
                <c:ptCount val="7"/>
                <c:pt idx="0">
                  <c:v>5.2975907455476534E-2</c:v>
                </c:pt>
                <c:pt idx="1">
                  <c:v>0.29685840053322288</c:v>
                </c:pt>
                <c:pt idx="2">
                  <c:v>0.16074589429409736</c:v>
                </c:pt>
                <c:pt idx="3">
                  <c:v>0.6966272242005801</c:v>
                </c:pt>
                <c:pt idx="4">
                  <c:v>1</c:v>
                </c:pt>
                <c:pt idx="5">
                  <c:v>0.9276477953866048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69-4E49-8687-4A5D860A6C0B}"/>
            </c:ext>
          </c:extLst>
        </c:ser>
        <c:ser>
          <c:idx val="1"/>
          <c:order val="1"/>
          <c:tx>
            <c:strRef>
              <c:f>'Diciembre 2022'!$D$19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'Diciembre 2022'!$B$21:$B$27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'Diciembre 2022'!$S$26:$S$32</c:f>
              <c:numCache>
                <c:formatCode>General</c:formatCode>
                <c:ptCount val="7"/>
                <c:pt idx="0">
                  <c:v>1.0529759074554765</c:v>
                </c:pt>
                <c:pt idx="1">
                  <c:v>0.70314159946677712</c:v>
                </c:pt>
                <c:pt idx="2">
                  <c:v>0.83925410570590264</c:v>
                </c:pt>
                <c:pt idx="3">
                  <c:v>0.3033727757994199</c:v>
                </c:pt>
                <c:pt idx="4">
                  <c:v>0</c:v>
                </c:pt>
                <c:pt idx="5">
                  <c:v>7.2352204613395171E-2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69-4E49-8687-4A5D860A6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Enero 2023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 2023'!$C$13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'Enero 2023'!$B$16:$B$18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 2023'!$R$13:$R$15</c:f>
              <c:numCache>
                <c:formatCode>General</c:formatCode>
                <c:ptCount val="3"/>
                <c:pt idx="0">
                  <c:v>-1.4873864070767295E-2</c:v>
                </c:pt>
                <c:pt idx="1">
                  <c:v>1.851914158661816E-3</c:v>
                </c:pt>
                <c:pt idx="2">
                  <c:v>-1.2872381872733278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59-4A74-98BB-201E8159FDA3}"/>
            </c:ext>
          </c:extLst>
        </c:ser>
        <c:ser>
          <c:idx val="1"/>
          <c:order val="1"/>
          <c:tx>
            <c:strRef>
              <c:f>'Enero 2023'!$D$13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'Enero 2023'!$B$16:$B$18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 2023'!$S$13:$S$15</c:f>
              <c:numCache>
                <c:formatCode>General</c:formatCode>
                <c:ptCount val="3"/>
                <c:pt idx="0">
                  <c:v>1.0148738640707673</c:v>
                </c:pt>
                <c:pt idx="1">
                  <c:v>0.99814808584133818</c:v>
                </c:pt>
                <c:pt idx="2">
                  <c:v>2.2872381872733278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59-4A74-98BB-201E8159FDA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Enero 2023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 2023'!$C$19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'Enero 2023'!$B$21:$B$27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'Enero 2023'!$R$26:$R$32</c:f>
              <c:numCache>
                <c:formatCode>General</c:formatCode>
                <c:ptCount val="7"/>
                <c:pt idx="0">
                  <c:v>0.28822408254131915</c:v>
                </c:pt>
                <c:pt idx="1">
                  <c:v>0.54500535344932466</c:v>
                </c:pt>
                <c:pt idx="2">
                  <c:v>0.31868743519973197</c:v>
                </c:pt>
                <c:pt idx="3">
                  <c:v>0.65384634404047026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E4-417D-9C2F-19CA9F2CE730}"/>
            </c:ext>
          </c:extLst>
        </c:ser>
        <c:ser>
          <c:idx val="1"/>
          <c:order val="1"/>
          <c:tx>
            <c:strRef>
              <c:f>'Enero 2023'!$D$19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'Enero 2023'!$B$21:$B$27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'Enero 2023'!$S$26:$S$32</c:f>
              <c:numCache>
                <c:formatCode>General</c:formatCode>
                <c:ptCount val="7"/>
                <c:pt idx="0">
                  <c:v>1.2882240825413191</c:v>
                </c:pt>
                <c:pt idx="1">
                  <c:v>0.45499464655067529</c:v>
                </c:pt>
                <c:pt idx="2">
                  <c:v>0.68131256480026803</c:v>
                </c:pt>
                <c:pt idx="3">
                  <c:v>0.34615365595952968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E4-417D-9C2F-19CA9F2CE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Febrero 2023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'Febrero 2023'!$C$13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'Febrero 2023'!$B$16:$B$18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'Febrero 2023'!$R$13:$R$15</c:f>
              <c:numCache>
                <c:formatCode>General</c:formatCode>
                <c:ptCount val="3"/>
                <c:pt idx="0">
                  <c:v>-1.6995978467708284E-2</c:v>
                </c:pt>
                <c:pt idx="1">
                  <c:v>-6.3660109407503995E-4</c:v>
                </c:pt>
                <c:pt idx="2">
                  <c:v>-1.3241540933348173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AC-4D01-990D-E0DB5B48FD3F}"/>
            </c:ext>
          </c:extLst>
        </c:ser>
        <c:ser>
          <c:idx val="1"/>
          <c:order val="1"/>
          <c:tx>
            <c:strRef>
              <c:f>'Febrero 2023'!$D$13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'Febrero 2023'!$B$16:$B$18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'Febrero 2023'!$S$13:$S$15</c:f>
              <c:numCache>
                <c:formatCode>General</c:formatCode>
                <c:ptCount val="3"/>
                <c:pt idx="0">
                  <c:v>1.0169959784677083</c:v>
                </c:pt>
                <c:pt idx="1">
                  <c:v>1.000636601094075</c:v>
                </c:pt>
                <c:pt idx="2">
                  <c:v>2.3241540933348173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AC-4D01-990D-E0DB5B48FD3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Febrero 2023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'Febrero 2023'!$C$19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'Febrero 2023'!$B$21:$B$27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'Febrero 2023'!$R$26:$R$32</c:f>
              <c:numCache>
                <c:formatCode>General</c:formatCode>
                <c:ptCount val="7"/>
                <c:pt idx="0">
                  <c:v>0.28357039066760348</c:v>
                </c:pt>
                <c:pt idx="1">
                  <c:v>0.31718504653850832</c:v>
                </c:pt>
                <c:pt idx="2">
                  <c:v>0.34124875775905394</c:v>
                </c:pt>
                <c:pt idx="3">
                  <c:v>0.53780657263375131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9E-4675-BA99-810B6714D68A}"/>
            </c:ext>
          </c:extLst>
        </c:ser>
        <c:ser>
          <c:idx val="1"/>
          <c:order val="1"/>
          <c:tx>
            <c:strRef>
              <c:f>'Febrero 2023'!$D$19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'Febrero 2023'!$B$21:$B$27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'Febrero 2023'!$S$26:$S$32</c:f>
              <c:numCache>
                <c:formatCode>General</c:formatCode>
                <c:ptCount val="7"/>
                <c:pt idx="0">
                  <c:v>1.2835703906676035</c:v>
                </c:pt>
                <c:pt idx="1">
                  <c:v>0.68281495346149168</c:v>
                </c:pt>
                <c:pt idx="2">
                  <c:v>0.65875124224094606</c:v>
                </c:pt>
                <c:pt idx="3">
                  <c:v>0.46219342736624869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9E-4675-BA99-810B6714D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Marzo 2023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'Marzo 2023'!$C$13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'Marzo 2023'!$B$16:$B$18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'Marzo 2023'!$R$13:$R$15</c:f>
              <c:numCache>
                <c:formatCode>General</c:formatCode>
                <c:ptCount val="3"/>
                <c:pt idx="0">
                  <c:v>-3.8826438386005524E-2</c:v>
                </c:pt>
                <c:pt idx="1">
                  <c:v>-2.0872693097088613E-2</c:v>
                </c:pt>
                <c:pt idx="2">
                  <c:v>-1.4494150879986529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A-4FE8-8F12-C4A477A3D818}"/>
            </c:ext>
          </c:extLst>
        </c:ser>
        <c:ser>
          <c:idx val="1"/>
          <c:order val="1"/>
          <c:tx>
            <c:strRef>
              <c:f>'Marzo 2023'!$D$13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'Marzo 2023'!$B$16:$B$18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'Marzo 2023'!$S$13:$S$15</c:f>
              <c:numCache>
                <c:formatCode>General</c:formatCode>
                <c:ptCount val="3"/>
                <c:pt idx="0">
                  <c:v>1.0388264383860055</c:v>
                </c:pt>
                <c:pt idx="1">
                  <c:v>1.0208726930970886</c:v>
                </c:pt>
                <c:pt idx="2">
                  <c:v>2.4494150879986529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BA-4FE8-8F12-C4A477A3D8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Marzo 2023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'Marzo 2023'!$C$19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'Marzo 2023'!$B$21:$B$27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'Marzo 2023'!$R$26:$R$32</c:f>
              <c:numCache>
                <c:formatCode>General</c:formatCode>
                <c:ptCount val="7"/>
                <c:pt idx="0">
                  <c:v>0.31319337876432352</c:v>
                </c:pt>
                <c:pt idx="1">
                  <c:v>0.36179161943558868</c:v>
                </c:pt>
                <c:pt idx="2">
                  <c:v>0.16031344653666624</c:v>
                </c:pt>
                <c:pt idx="3">
                  <c:v>9.9508736533661213E-2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7-4F1A-958E-BBDD04B942BA}"/>
            </c:ext>
          </c:extLst>
        </c:ser>
        <c:ser>
          <c:idx val="1"/>
          <c:order val="1"/>
          <c:tx>
            <c:strRef>
              <c:f>'Marzo 2023'!$D$19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dLbl>
              <c:idx val="4"/>
              <c:layout>
                <c:manualLayout>
                  <c:x val="-3.2636991845892919E-3"/>
                  <c:y val="-2.76100161312063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0D-4049-82D5-79451023FBD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'Marzo 2023'!$B$21:$B$27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'Marzo 2023'!$S$26:$S$32</c:f>
              <c:numCache>
                <c:formatCode>General</c:formatCode>
                <c:ptCount val="7"/>
                <c:pt idx="0">
                  <c:v>1.3131933787643235</c:v>
                </c:pt>
                <c:pt idx="1">
                  <c:v>0.63820838056441132</c:v>
                </c:pt>
                <c:pt idx="2">
                  <c:v>0.83968655346333376</c:v>
                </c:pt>
                <c:pt idx="3">
                  <c:v>0.90049126346633879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7-4F1A-958E-BBDD04B94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Abril 2023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'Abril 2023'!$C$13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'Abril 2023'!$B$16:$B$18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'Abril 2023'!$R$13:$R$15</c:f>
              <c:numCache>
                <c:formatCode>General</c:formatCode>
                <c:ptCount val="3"/>
                <c:pt idx="0">
                  <c:v>-3.8652649948543782E-2</c:v>
                </c:pt>
                <c:pt idx="1">
                  <c:v>-2.1701165953041279E-2</c:v>
                </c:pt>
                <c:pt idx="2">
                  <c:v>-1.5167339211323387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06-44F7-A6A7-4B6AEB9FC685}"/>
            </c:ext>
          </c:extLst>
        </c:ser>
        <c:ser>
          <c:idx val="1"/>
          <c:order val="1"/>
          <c:tx>
            <c:strRef>
              <c:f>'Abril 2023'!$D$13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'Abril 2023'!$B$16:$B$18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'Abril 2023'!$S$13:$S$15</c:f>
              <c:numCache>
                <c:formatCode>General</c:formatCode>
                <c:ptCount val="3"/>
                <c:pt idx="0">
                  <c:v>1.0386526499485438</c:v>
                </c:pt>
                <c:pt idx="1">
                  <c:v>1.0217011659530413</c:v>
                </c:pt>
                <c:pt idx="2">
                  <c:v>2.5167339211323387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06-44F7-A6A7-4B6AEB9FC6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Abril 2023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'Abril 2023'!$C$19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'Abril 2023'!$B$21:$B$27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'Abril 2023'!$R$26:$R$32</c:f>
              <c:numCache>
                <c:formatCode>General</c:formatCode>
                <c:ptCount val="7"/>
                <c:pt idx="0">
                  <c:v>0.33819328517423575</c:v>
                </c:pt>
                <c:pt idx="1">
                  <c:v>0.40555523349506151</c:v>
                </c:pt>
                <c:pt idx="2">
                  <c:v>0.13722072145618935</c:v>
                </c:pt>
                <c:pt idx="3">
                  <c:v>0.28406183705393573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D5-4008-8D53-1DCD53173013}"/>
            </c:ext>
          </c:extLst>
        </c:ser>
        <c:ser>
          <c:idx val="1"/>
          <c:order val="1"/>
          <c:tx>
            <c:strRef>
              <c:f>'Abril 2023'!$D$19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'Abril 2023'!$B$21:$B$27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'Abril 2023'!$S$26:$S$32</c:f>
              <c:numCache>
                <c:formatCode>General</c:formatCode>
                <c:ptCount val="7"/>
                <c:pt idx="0">
                  <c:v>1.3381932851742357</c:v>
                </c:pt>
                <c:pt idx="1">
                  <c:v>0.59444476650493849</c:v>
                </c:pt>
                <c:pt idx="2">
                  <c:v>0.86277927854381065</c:v>
                </c:pt>
                <c:pt idx="3">
                  <c:v>0.71593816294606427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D5-4008-8D53-1DCD53173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Mayo 2023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'Mayo 2023'!$C$13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'Mayo 2023'!$B$16:$B$18</c:f>
              <c:strCache>
                <c:ptCount val="3"/>
                <c:pt idx="0">
                  <c:v>Régimen Contributivo Salud</c:v>
                </c:pt>
                <c:pt idx="1">
                  <c:v>Régimen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'Mayo 2023'!$R$13:$R$15</c:f>
              <c:numCache>
                <c:formatCode>General</c:formatCode>
                <c:ptCount val="3"/>
                <c:pt idx="0">
                  <c:v>-5.4473217501073146E-2</c:v>
                </c:pt>
                <c:pt idx="1">
                  <c:v>-4.0708234913521713E-2</c:v>
                </c:pt>
                <c:pt idx="2">
                  <c:v>-1.5319596181561272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B6-4FD9-9CA7-C02573568D7F}"/>
            </c:ext>
          </c:extLst>
        </c:ser>
        <c:ser>
          <c:idx val="1"/>
          <c:order val="1"/>
          <c:tx>
            <c:strRef>
              <c:f>'Mayo 2023'!$D$13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'Mayo 2023'!$B$16:$B$18</c:f>
              <c:strCache>
                <c:ptCount val="3"/>
                <c:pt idx="0">
                  <c:v>Régimen Contributivo Salud</c:v>
                </c:pt>
                <c:pt idx="1">
                  <c:v>Régimen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'Mayo 2023'!$S$13:$S$15</c:f>
              <c:numCache>
                <c:formatCode>General</c:formatCode>
                <c:ptCount val="3"/>
                <c:pt idx="0">
                  <c:v>1.0544732175010731</c:v>
                </c:pt>
                <c:pt idx="1">
                  <c:v>1.0407082349135217</c:v>
                </c:pt>
                <c:pt idx="2">
                  <c:v>2.5319596181561272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B6-4FD9-9CA7-C02573568D7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Enero-Noviembre 2016.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'Enero-Noviembre 2016 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'Enero-Noviembre 2016 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'Enero-Noviembre 2016 '!$R$13:$R$15</c:f>
              <c:numCache>
                <c:formatCode>General</c:formatCode>
                <c:ptCount val="3"/>
                <c:pt idx="0">
                  <c:v>-1.8995657985747538E-3</c:v>
                </c:pt>
                <c:pt idx="1">
                  <c:v>3.5592744054439018E-3</c:v>
                </c:pt>
                <c:pt idx="2">
                  <c:v>-0.15577232237460814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51-45F6-9145-965BD7FA265E}"/>
            </c:ext>
          </c:extLst>
        </c:ser>
        <c:ser>
          <c:idx val="1"/>
          <c:order val="1"/>
          <c:tx>
            <c:strRef>
              <c:f>'Enero-Noviembre 2016 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'Enero-Noviembre 2016 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'Enero-Noviembre 2016 '!$S$13:$S$15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2051-45F6-9145-965BD7FA265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1682752"/>
        <c:axId val="511673736"/>
        <c:axId val="0"/>
      </c:bar3DChart>
      <c:catAx>
        <c:axId val="51168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1673736"/>
        <c:crosses val="autoZero"/>
        <c:auto val="1"/>
        <c:lblAlgn val="ctr"/>
        <c:lblOffset val="100"/>
        <c:noMultiLvlLbl val="0"/>
      </c:catAx>
      <c:valAx>
        <c:axId val="51167373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16827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026312986497262"/>
          <c:y val="0.89982723935699505"/>
          <c:w val="0.32411188501695004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Mayo 2023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'Mayo 2023'!$C$19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'Mayo 2023'!$B$21:$B$27</c:f>
              <c:strCache>
                <c:ptCount val="7"/>
                <c:pt idx="0">
                  <c:v>Remuneraciones y Contribuciones</c:v>
                </c:pt>
                <c:pt idx="1">
                  <c:v>Contratación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'Mayo 2023'!$R$26:$R$33</c:f>
              <c:numCache>
                <c:formatCode>General</c:formatCode>
                <c:ptCount val="8"/>
                <c:pt idx="0">
                  <c:v>0.15361996222133412</c:v>
                </c:pt>
                <c:pt idx="1">
                  <c:v>0.36184096452328163</c:v>
                </c:pt>
                <c:pt idx="3">
                  <c:v>0.11150733403208213</c:v>
                </c:pt>
                <c:pt idx="4">
                  <c:v>0.30032101630713393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4F-439C-BF35-F5DABBE13BD7}"/>
            </c:ext>
          </c:extLst>
        </c:ser>
        <c:ser>
          <c:idx val="1"/>
          <c:order val="1"/>
          <c:tx>
            <c:strRef>
              <c:f>'Mayo 2023'!$D$19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'Mayo 2023'!$B$21:$B$27</c:f>
              <c:strCache>
                <c:ptCount val="7"/>
                <c:pt idx="0">
                  <c:v>Remuneraciones y Contribuciones</c:v>
                </c:pt>
                <c:pt idx="1">
                  <c:v>Contratación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'Mayo 2023'!$S$26:$S$33</c:f>
              <c:numCache>
                <c:formatCode>General</c:formatCode>
                <c:ptCount val="8"/>
                <c:pt idx="0">
                  <c:v>1.1536199622213341</c:v>
                </c:pt>
                <c:pt idx="1">
                  <c:v>0.63815903547671837</c:v>
                </c:pt>
                <c:pt idx="3">
                  <c:v>0.88849266596791787</c:v>
                </c:pt>
                <c:pt idx="4">
                  <c:v>0.69967898369286607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4F-439C-BF35-F5DABBE13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Junio 2023.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'Junio 2023'!$C$13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'Junio 2023'!$B$16:$B$18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'Junio 2023'!$R$13:$R$15</c:f>
              <c:numCache>
                <c:formatCode>General</c:formatCode>
                <c:ptCount val="3"/>
                <c:pt idx="0">
                  <c:v>-6.2947653274367132E-2</c:v>
                </c:pt>
                <c:pt idx="1">
                  <c:v>-5.5365674226129258E-2</c:v>
                </c:pt>
                <c:pt idx="2">
                  <c:v>-1.0820265845699923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45-407C-A345-0EEB18AABC94}"/>
            </c:ext>
          </c:extLst>
        </c:ser>
        <c:ser>
          <c:idx val="1"/>
          <c:order val="1"/>
          <c:tx>
            <c:strRef>
              <c:f>'Junio 2023'!$D$13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'Junio 2023'!$B$16:$B$18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'Junio 2023'!$S$13:$S$15</c:f>
              <c:numCache>
                <c:formatCode>General</c:formatCode>
                <c:ptCount val="3"/>
                <c:pt idx="0">
                  <c:v>1.0629476532743671</c:v>
                </c:pt>
                <c:pt idx="1">
                  <c:v>1.0553656742261293</c:v>
                </c:pt>
                <c:pt idx="2">
                  <c:v>2.0820265845699923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45-407C-A345-0EEB18AABC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Junio 2023</a:t>
            </a:r>
            <a:endParaRPr lang="es-ES"/>
          </a:p>
        </c:rich>
      </c:tx>
      <c:layout>
        <c:manualLayout>
          <c:xMode val="edge"/>
          <c:yMode val="edge"/>
          <c:x val="0.28499406903067159"/>
          <c:y val="1.6987225476001025E-2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'Junio 2023'!$C$19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'Junio 2023'!$B$21:$B$27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'Junio 2023'!$R$26:$R$32</c:f>
              <c:numCache>
                <c:formatCode>General</c:formatCode>
                <c:ptCount val="7"/>
                <c:pt idx="0">
                  <c:v>0.15512544884715718</c:v>
                </c:pt>
                <c:pt idx="1">
                  <c:v>0.24045671099013011</c:v>
                </c:pt>
                <c:pt idx="2">
                  <c:v>5.6305294342248069E-2</c:v>
                </c:pt>
                <c:pt idx="3">
                  <c:v>0.41143960909911592</c:v>
                </c:pt>
                <c:pt idx="4">
                  <c:v>1</c:v>
                </c:pt>
                <c:pt idx="5">
                  <c:v>0.41206127272727278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65-4024-89E5-91C04D01F4C3}"/>
            </c:ext>
          </c:extLst>
        </c:ser>
        <c:ser>
          <c:idx val="1"/>
          <c:order val="1"/>
          <c:tx>
            <c:strRef>
              <c:f>'Junio 2023'!$D$19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'Junio 2023'!$B$21:$B$27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'Junio 2023'!$S$26:$S$32</c:f>
              <c:numCache>
                <c:formatCode>General</c:formatCode>
                <c:ptCount val="7"/>
                <c:pt idx="0">
                  <c:v>1.1551254488471572</c:v>
                </c:pt>
                <c:pt idx="1">
                  <c:v>0.75954328900986989</c:v>
                </c:pt>
                <c:pt idx="2">
                  <c:v>0.94369470565775193</c:v>
                </c:pt>
                <c:pt idx="3">
                  <c:v>0.58856039090088408</c:v>
                </c:pt>
                <c:pt idx="4">
                  <c:v>0</c:v>
                </c:pt>
                <c:pt idx="5">
                  <c:v>1.4120612727272728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65-4024-89E5-91C04D01F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Julio 2023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'Julio 2023'!$C$13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'Julio 2023'!$B$16:$B$18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'Julio 2023'!$R$13:$R$15</c:f>
              <c:numCache>
                <c:formatCode>General</c:formatCode>
                <c:ptCount val="3"/>
                <c:pt idx="0">
                  <c:v>-6.2947653274367132E-2</c:v>
                </c:pt>
                <c:pt idx="1">
                  <c:v>-5.5365674226129258E-2</c:v>
                </c:pt>
                <c:pt idx="2">
                  <c:v>-1.0820265845699923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5A-4234-9A11-E766F43EC1E0}"/>
            </c:ext>
          </c:extLst>
        </c:ser>
        <c:ser>
          <c:idx val="1"/>
          <c:order val="1"/>
          <c:tx>
            <c:strRef>
              <c:f>'Julio 2023'!$D$13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'Julio 2023'!$B$16:$B$18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'Julio 2023'!$S$13:$S$15</c:f>
              <c:numCache>
                <c:formatCode>General</c:formatCode>
                <c:ptCount val="3"/>
                <c:pt idx="0">
                  <c:v>1.0629476532743671</c:v>
                </c:pt>
                <c:pt idx="1">
                  <c:v>1.0553656742261293</c:v>
                </c:pt>
                <c:pt idx="2">
                  <c:v>2.0820265845699923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5A-4234-9A11-E766F43EC1E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Julio 2023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'Julio 2023'!$C$19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'Julio 2023'!$B$21:$B$27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'Julio 2023'!$R$26:$R$32</c:f>
              <c:numCache>
                <c:formatCode>General</c:formatCode>
                <c:ptCount val="7"/>
                <c:pt idx="0">
                  <c:v>5.4185334868038781E-2</c:v>
                </c:pt>
                <c:pt idx="1">
                  <c:v>0.22940945129622603</c:v>
                </c:pt>
                <c:pt idx="2">
                  <c:v>6.853195003880741E-2</c:v>
                </c:pt>
                <c:pt idx="3">
                  <c:v>0.48216048860883676</c:v>
                </c:pt>
                <c:pt idx="4">
                  <c:v>1</c:v>
                </c:pt>
                <c:pt idx="5">
                  <c:v>3.8281377777777736E-2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32-4684-B2AA-D9372060F5B0}"/>
            </c:ext>
          </c:extLst>
        </c:ser>
        <c:ser>
          <c:idx val="1"/>
          <c:order val="1"/>
          <c:tx>
            <c:strRef>
              <c:f>'Julio 2023'!$D$19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'Julio 2023'!$B$21:$B$27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'Julio 2023'!$S$26:$S$32</c:f>
              <c:numCache>
                <c:formatCode>General</c:formatCode>
                <c:ptCount val="7"/>
                <c:pt idx="0">
                  <c:v>1.0541853348680388</c:v>
                </c:pt>
                <c:pt idx="1">
                  <c:v>0.77059054870377397</c:v>
                </c:pt>
                <c:pt idx="2">
                  <c:v>0.93146804996119259</c:v>
                </c:pt>
                <c:pt idx="3">
                  <c:v>0.51783951139116324</c:v>
                </c:pt>
                <c:pt idx="4">
                  <c:v>0</c:v>
                </c:pt>
                <c:pt idx="5">
                  <c:v>1.0382813777777777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32-4684-B2AA-D9372060F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ysClr val="windowText" lastClr="000000"/>
                </a:solidFill>
                <a:latin typeface="Franklin Gothic Book" panose="020B0503020102020204" pitchFamily="34" charset="0"/>
              </a:rPr>
              <a:t>Superintendencia de Salud y Riesgos Laborales. 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ES" sz="1200">
                <a:solidFill>
                  <a:sysClr val="windowText" lastClr="000000"/>
                </a:solidFill>
                <a:latin typeface="Franklin Gothic Book" panose="020B0503020102020204" pitchFamily="34" charset="0"/>
              </a:rPr>
              <a:t>Ingresos Presupuestado Vs Ejecutado.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ES" sz="1200">
                <a:solidFill>
                  <a:sysClr val="windowText" lastClr="000000"/>
                </a:solidFill>
                <a:latin typeface="Franklin Gothic Book" panose="020B0503020102020204" pitchFamily="34" charset="0"/>
              </a:rPr>
              <a:t>Período: Agosto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8946711415572005E-2"/>
          <c:y val="0.1836732757802865"/>
          <c:w val="0.98105328858442797"/>
          <c:h val="0.71218592753838506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'Agosto 2023'!$C$11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3EAB"/>
            </a:solidFill>
            <a:ln>
              <a:noFill/>
            </a:ln>
            <a:effectLst/>
            <a:sp3d/>
          </c:spPr>
          <c:invertIfNegative val="0"/>
          <c:dLbls>
            <c:delete val="1"/>
          </c:dLbls>
          <c:cat>
            <c:strRef>
              <c:f>'Agosto 2023'!$B$14:$B$16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'Agosto 2023'!$R$11:$R$13</c:f>
              <c:numCache>
                <c:formatCode>General</c:formatCode>
                <c:ptCount val="3"/>
                <c:pt idx="0">
                  <c:v>-6.2184192558729867E-2</c:v>
                </c:pt>
                <c:pt idx="1">
                  <c:v>-5.688336080442391E-2</c:v>
                </c:pt>
                <c:pt idx="2">
                  <c:v>-0.83044408688890181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E-4F6A-9E95-F239CEA13866}"/>
            </c:ext>
          </c:extLst>
        </c:ser>
        <c:ser>
          <c:idx val="1"/>
          <c:order val="1"/>
          <c:tx>
            <c:strRef>
              <c:f>'Agosto 2023'!$D$11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00A4EB"/>
            </a:solidFill>
            <a:ln>
              <a:solidFill>
                <a:srgbClr val="00A4EB"/>
              </a:solidFill>
            </a:ln>
            <a:effectLst/>
            <a:sp3d>
              <a:contourClr>
                <a:srgbClr val="00A4EB"/>
              </a:contourClr>
            </a:sp3d>
          </c:spPr>
          <c:invertIfNegative val="0"/>
          <c:dLbls>
            <c:dLbl>
              <c:idx val="1"/>
              <c:layout>
                <c:manualLayout>
                  <c:x val="6.8484535639122537E-3"/>
                  <c:y val="9.84413453650533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59-4476-982A-7466D680C9B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cap="none" spc="0" baseline="0">
                    <a:ln w="0">
                      <a:solidFill>
                        <a:schemeClr val="bg1"/>
                      </a:solidFill>
                    </a:ln>
                    <a:solidFill>
                      <a:schemeClr val="bg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'Agosto 2023'!$B$14:$B$16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'Agosto 2023'!$S$11:$S$13</c:f>
              <c:numCache>
                <c:formatCode>General</c:formatCode>
                <c:ptCount val="3"/>
                <c:pt idx="0">
                  <c:v>1.0621841925587299</c:v>
                </c:pt>
                <c:pt idx="1">
                  <c:v>1.0568833608044239</c:v>
                </c:pt>
                <c:pt idx="2">
                  <c:v>1.8304440868889018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1E-4F6A-9E95-F239CEA1386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2"/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en-US"/>
          </a:p>
        </c:txPr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6312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Franklin Gothic Book" panose="020B05030201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200">
                <a:latin typeface="Franklin Gothic Book" panose="020B0503020102020204" pitchFamily="34" charset="0"/>
              </a:rPr>
              <a:t>Superintendencia de Salud y Riesgos Laborales. </a:t>
            </a:r>
          </a:p>
          <a:p>
            <a:pPr>
              <a:defRPr/>
            </a:pPr>
            <a:r>
              <a:rPr lang="es-ES" sz="1200">
                <a:latin typeface="Franklin Gothic Book" panose="020B0503020102020204" pitchFamily="34" charset="0"/>
              </a:rPr>
              <a:t>Gastos Presupuestado Vs Ejecutado.</a:t>
            </a:r>
          </a:p>
          <a:p>
            <a:pPr>
              <a:defRPr/>
            </a:pPr>
            <a:r>
              <a:rPr lang="es-ES" sz="1200" baseline="0">
                <a:latin typeface="Franklin Gothic Book" panose="020B0503020102020204" pitchFamily="34" charset="0"/>
              </a:rPr>
              <a:t>Período: Agosto 2023</a:t>
            </a:r>
            <a:endParaRPr lang="es-ES" sz="1200">
              <a:latin typeface="Franklin Gothic Book" panose="020B0503020102020204" pitchFamily="34" charset="0"/>
            </a:endParaRPr>
          </a:p>
        </c:rich>
      </c:tx>
      <c:layout>
        <c:manualLayout>
          <c:xMode val="edge"/>
          <c:yMode val="edge"/>
          <c:x val="0.32908098389548329"/>
          <c:y val="6.6336009722339859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'Agosto 2023'!$C$17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A4EB"/>
            </a:solidFill>
          </c:spPr>
          <c:invertIfNegative val="0"/>
          <c:cat>
            <c:strRef>
              <c:f>'Agosto 2023'!$B$19:$B$25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'Agosto 2023'!$R$24:$R$30</c:f>
              <c:numCache>
                <c:formatCode>General</c:formatCode>
                <c:ptCount val="7"/>
                <c:pt idx="0">
                  <c:v>6.5453370246302045E-2</c:v>
                </c:pt>
                <c:pt idx="1">
                  <c:v>0.24224215932328319</c:v>
                </c:pt>
                <c:pt idx="2">
                  <c:v>0.12005164910495136</c:v>
                </c:pt>
                <c:pt idx="3">
                  <c:v>0.50636031793389114</c:v>
                </c:pt>
                <c:pt idx="4">
                  <c:v>1</c:v>
                </c:pt>
                <c:pt idx="5">
                  <c:v>0.63971478075280519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03-4B9B-A1DA-01C347C166F3}"/>
            </c:ext>
          </c:extLst>
        </c:ser>
        <c:ser>
          <c:idx val="1"/>
          <c:order val="1"/>
          <c:tx>
            <c:strRef>
              <c:f>'Agosto 2023'!$D$17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003EAB"/>
            </a:solidFill>
          </c:spPr>
          <c:invertIfNegative val="0"/>
          <c:dLbls>
            <c:dLbl>
              <c:idx val="4"/>
              <c:layout>
                <c:manualLayout>
                  <c:x val="1.6328486986967295E-3"/>
                  <c:y val="4.27631689709824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69-49C7-BEB5-42BE49C05EE5}"/>
                </c:ext>
              </c:extLst>
            </c:dLbl>
            <c:dLbl>
              <c:idx val="6"/>
              <c:layout>
                <c:manualLayout>
                  <c:x val="0"/>
                  <c:y val="4.2763168970982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69-49C7-BEB5-42BE49C05EE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'Agosto 2023'!$B$19:$B$25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'Agosto 2023'!$S$24:$S$30</c:f>
              <c:numCache>
                <c:formatCode>General</c:formatCode>
                <c:ptCount val="7"/>
                <c:pt idx="0">
                  <c:v>1.065453370246302</c:v>
                </c:pt>
                <c:pt idx="1">
                  <c:v>0.75775784067671681</c:v>
                </c:pt>
                <c:pt idx="2">
                  <c:v>0.87994835089504864</c:v>
                </c:pt>
                <c:pt idx="3">
                  <c:v>0.49363968206610881</c:v>
                </c:pt>
                <c:pt idx="4">
                  <c:v>0</c:v>
                </c:pt>
                <c:pt idx="5">
                  <c:v>0.36028521924719487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03-4B9B-A1DA-01C347C16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Franklin Gothic Book" panose="020B0503020102020204" pitchFamily="34" charset="0"/>
              </a:defRPr>
            </a:pPr>
            <a:endParaRPr lang="en-US"/>
          </a:p>
        </c:txPr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  <c:txPr>
        <a:bodyPr/>
        <a:lstStyle/>
        <a:p>
          <a:pPr>
            <a:defRPr>
              <a:latin typeface="Franklin Gothic Book" panose="020B05030201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ysClr val="windowText" lastClr="000000"/>
                </a:solidFill>
                <a:latin typeface="Franklin Gothic Book" panose="020B0503020102020204" pitchFamily="34" charset="0"/>
              </a:rPr>
              <a:t>Superintendencia de Salud y Riesgos Laborales. 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ES" sz="1200">
                <a:solidFill>
                  <a:sysClr val="windowText" lastClr="000000"/>
                </a:solidFill>
                <a:latin typeface="Franklin Gothic Book" panose="020B0503020102020204" pitchFamily="34" charset="0"/>
              </a:rPr>
              <a:t>Ingresos Presupuestado Vs Ejecutado.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ES" sz="1200">
                <a:solidFill>
                  <a:sysClr val="windowText" lastClr="000000"/>
                </a:solidFill>
                <a:latin typeface="Franklin Gothic Book" panose="020B0503020102020204" pitchFamily="34" charset="0"/>
              </a:rPr>
              <a:t>Período: Septiembre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8946711415572005E-2"/>
          <c:y val="0.1836732757802865"/>
          <c:w val="0.98105328858442797"/>
          <c:h val="0.71218592753838506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'Septiembre 2023'!$C$11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3EAB"/>
            </a:solidFill>
            <a:ln>
              <a:noFill/>
            </a:ln>
            <a:effectLst/>
            <a:sp3d/>
          </c:spPr>
          <c:invertIfNegative val="0"/>
          <c:dLbls>
            <c:delete val="1"/>
          </c:dLbls>
          <c:cat>
            <c:strRef>
              <c:f>'Septiembre 2023'!$B$14:$B$16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'Septiembre 2023'!$R$11:$R$13</c:f>
              <c:numCache>
                <c:formatCode>General</c:formatCode>
                <c:ptCount val="3"/>
                <c:pt idx="0">
                  <c:v>-6.0981796228912533E-2</c:v>
                </c:pt>
                <c:pt idx="1">
                  <c:v>-5.7261471069265379E-2</c:v>
                </c:pt>
                <c:pt idx="2">
                  <c:v>-0.97926860937833515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BD-4B23-9788-9B4AB347066D}"/>
            </c:ext>
          </c:extLst>
        </c:ser>
        <c:ser>
          <c:idx val="1"/>
          <c:order val="1"/>
          <c:tx>
            <c:strRef>
              <c:f>'Septiembre 2023'!$D$11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00A4EB"/>
            </a:solidFill>
            <a:ln>
              <a:solidFill>
                <a:srgbClr val="00A4EB"/>
              </a:solidFill>
            </a:ln>
            <a:effectLst/>
            <a:sp3d>
              <a:contourClr>
                <a:srgbClr val="00A4EB"/>
              </a:contourClr>
            </a:sp3d>
          </c:spPr>
          <c:invertIfNegative val="0"/>
          <c:dLbls>
            <c:dLbl>
              <c:idx val="1"/>
              <c:layout>
                <c:manualLayout>
                  <c:x val="6.8484535639122537E-3"/>
                  <c:y val="9.84413453650533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BD-4B23-9788-9B4AB347066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cap="none" spc="0" baseline="0">
                    <a:ln w="0">
                      <a:solidFill>
                        <a:schemeClr val="bg1"/>
                      </a:solidFill>
                    </a:ln>
                    <a:solidFill>
                      <a:schemeClr val="bg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'Septiembre 2023'!$B$14:$B$16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'Septiembre 2023'!$S$11:$S$13</c:f>
              <c:numCache>
                <c:formatCode>General</c:formatCode>
                <c:ptCount val="3"/>
                <c:pt idx="0">
                  <c:v>1.0609817962289125</c:v>
                </c:pt>
                <c:pt idx="1">
                  <c:v>1.0572614710692654</c:v>
                </c:pt>
                <c:pt idx="2">
                  <c:v>1.9792686093783352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BD-4B23-9788-9B4AB347066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2"/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en-US"/>
          </a:p>
        </c:txPr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6312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Franklin Gothic Book" panose="020B05030201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200">
                <a:latin typeface="Franklin Gothic Book" panose="020B0503020102020204" pitchFamily="34" charset="0"/>
              </a:rPr>
              <a:t>Superintendencia de Salud y Riesgos Laborales. </a:t>
            </a:r>
          </a:p>
          <a:p>
            <a:pPr>
              <a:defRPr/>
            </a:pPr>
            <a:r>
              <a:rPr lang="es-ES" sz="1200">
                <a:latin typeface="Franklin Gothic Book" panose="020B0503020102020204" pitchFamily="34" charset="0"/>
              </a:rPr>
              <a:t>Gastos Presupuestado Vs Ejecutado.</a:t>
            </a:r>
          </a:p>
          <a:p>
            <a:pPr>
              <a:defRPr/>
            </a:pPr>
            <a:r>
              <a:rPr lang="es-ES" sz="1200" baseline="0">
                <a:latin typeface="Franklin Gothic Book" panose="020B0503020102020204" pitchFamily="34" charset="0"/>
              </a:rPr>
              <a:t>Período: Septiembre 2023</a:t>
            </a:r>
            <a:endParaRPr lang="es-ES" sz="1200">
              <a:latin typeface="Franklin Gothic Book" panose="020B0503020102020204" pitchFamily="34" charset="0"/>
            </a:endParaRPr>
          </a:p>
        </c:rich>
      </c:tx>
      <c:layout>
        <c:manualLayout>
          <c:xMode val="edge"/>
          <c:yMode val="edge"/>
          <c:x val="0.32908098389548329"/>
          <c:y val="6.6336009722339859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'Septiembre 2023'!$C$17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A4EB"/>
            </a:solidFill>
          </c:spPr>
          <c:invertIfNegative val="0"/>
          <c:cat>
            <c:strRef>
              <c:f>'Septiembre 2023'!$B$19:$B$25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'Septiembre 2023'!$R$24:$R$30</c:f>
              <c:numCache>
                <c:formatCode>General</c:formatCode>
                <c:ptCount val="7"/>
                <c:pt idx="0">
                  <c:v>5.9439208455613679E-2</c:v>
                </c:pt>
                <c:pt idx="1">
                  <c:v>0.26810327477242613</c:v>
                </c:pt>
                <c:pt idx="2">
                  <c:v>0.10499321977056797</c:v>
                </c:pt>
                <c:pt idx="3">
                  <c:v>0.51707004556590896</c:v>
                </c:pt>
                <c:pt idx="4">
                  <c:v>1</c:v>
                </c:pt>
                <c:pt idx="5">
                  <c:v>0.65429349432343675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99-4408-98BC-B9CF27873674}"/>
            </c:ext>
          </c:extLst>
        </c:ser>
        <c:ser>
          <c:idx val="1"/>
          <c:order val="1"/>
          <c:tx>
            <c:strRef>
              <c:f>'Septiembre 2023'!$D$17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003EAB"/>
            </a:solidFill>
          </c:spPr>
          <c:invertIfNegative val="0"/>
          <c:dLbls>
            <c:dLbl>
              <c:idx val="4"/>
              <c:layout>
                <c:manualLayout>
                  <c:x val="1.6328486986967295E-3"/>
                  <c:y val="4.27631689709824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99-4408-98BC-B9CF27873674}"/>
                </c:ext>
              </c:extLst>
            </c:dLbl>
            <c:dLbl>
              <c:idx val="6"/>
              <c:layout>
                <c:manualLayout>
                  <c:x val="0"/>
                  <c:y val="4.2763168970982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99-4408-98BC-B9CF2787367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'Septiembre 2023'!$B$19:$B$25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'Septiembre 2023'!$S$24:$S$30</c:f>
              <c:numCache>
                <c:formatCode>General</c:formatCode>
                <c:ptCount val="7"/>
                <c:pt idx="0">
                  <c:v>1.0594392084556137</c:v>
                </c:pt>
                <c:pt idx="1">
                  <c:v>0.73189672522757387</c:v>
                </c:pt>
                <c:pt idx="2">
                  <c:v>0.89500678022943203</c:v>
                </c:pt>
                <c:pt idx="3">
                  <c:v>0.48292995443409098</c:v>
                </c:pt>
                <c:pt idx="4">
                  <c:v>0</c:v>
                </c:pt>
                <c:pt idx="5">
                  <c:v>0.34570650567656325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99-4408-98BC-B9CF27873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Franklin Gothic Book" panose="020B0503020102020204" pitchFamily="34" charset="0"/>
              </a:defRPr>
            </a:pPr>
            <a:endParaRPr lang="en-US"/>
          </a:p>
        </c:txPr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  <c:txPr>
        <a:bodyPr/>
        <a:lstStyle/>
        <a:p>
          <a:pPr>
            <a:defRPr>
              <a:latin typeface="Franklin Gothic Book" panose="020B05030201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ysClr val="windowText" lastClr="000000"/>
                </a:solidFill>
                <a:latin typeface="Franklin Gothic Book" panose="020B0503020102020204" pitchFamily="34" charset="0"/>
              </a:rPr>
              <a:t>Superintendencia de Salud y Riesgos Laborales. 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ES" sz="1200">
                <a:solidFill>
                  <a:sysClr val="windowText" lastClr="000000"/>
                </a:solidFill>
                <a:latin typeface="Franklin Gothic Book" panose="020B0503020102020204" pitchFamily="34" charset="0"/>
              </a:rPr>
              <a:t>Ingresos Presupuestado Vs Ejecutado.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ES" sz="1200">
                <a:solidFill>
                  <a:sysClr val="windowText" lastClr="000000"/>
                </a:solidFill>
                <a:latin typeface="Franklin Gothic Book" panose="020B0503020102020204" pitchFamily="34" charset="0"/>
              </a:rPr>
              <a:t>Período: Octubre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8946711415572005E-2"/>
          <c:y val="0.1836732757802865"/>
          <c:w val="0.98105328858442797"/>
          <c:h val="0.71218592753838506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'Octubre 2023'!$C$11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3EAB"/>
            </a:solidFill>
            <a:ln>
              <a:noFill/>
            </a:ln>
            <a:effectLst/>
            <a:sp3d/>
          </c:spPr>
          <c:invertIfNegative val="0"/>
          <c:dLbls>
            <c:delete val="1"/>
          </c:dLbls>
          <c:cat>
            <c:strRef>
              <c:f>'Octubre 2023'!$B$14:$B$16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'Octubre 2023'!$R$11:$R$13</c:f>
              <c:numCache>
                <c:formatCode>General</c:formatCode>
                <c:ptCount val="3"/>
                <c:pt idx="0">
                  <c:v>-6.2013709271225625E-2</c:v>
                </c:pt>
                <c:pt idx="1">
                  <c:v>-5.9418262136605504E-2</c:v>
                </c:pt>
                <c:pt idx="2">
                  <c:v>-0.86007521808415444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C-4D9C-A2E2-3FD50BF1C314}"/>
            </c:ext>
          </c:extLst>
        </c:ser>
        <c:ser>
          <c:idx val="1"/>
          <c:order val="1"/>
          <c:tx>
            <c:strRef>
              <c:f>'Octubre 2023'!$D$11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00A4EB"/>
            </a:solidFill>
            <a:ln>
              <a:solidFill>
                <a:srgbClr val="00A4EB"/>
              </a:solidFill>
            </a:ln>
            <a:effectLst/>
            <a:sp3d>
              <a:contourClr>
                <a:srgbClr val="00A4EB"/>
              </a:contourClr>
            </a:sp3d>
          </c:spPr>
          <c:invertIfNegative val="0"/>
          <c:dLbls>
            <c:dLbl>
              <c:idx val="1"/>
              <c:layout>
                <c:manualLayout>
                  <c:x val="6.8484535639122537E-3"/>
                  <c:y val="9.84413453650533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8C-4D9C-A2E2-3FD50BF1C31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cap="none" spc="0" baseline="0">
                    <a:ln w="0">
                      <a:solidFill>
                        <a:schemeClr val="bg1"/>
                      </a:solidFill>
                    </a:ln>
                    <a:solidFill>
                      <a:schemeClr val="bg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'Octubre 2023'!$B$14:$B$16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'Octubre 2023'!$S$11:$S$13</c:f>
              <c:numCache>
                <c:formatCode>General</c:formatCode>
                <c:ptCount val="3"/>
                <c:pt idx="0">
                  <c:v>1.0620137092712256</c:v>
                </c:pt>
                <c:pt idx="1">
                  <c:v>1.0594182621366055</c:v>
                </c:pt>
                <c:pt idx="2">
                  <c:v>1.8600752180841544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8C-4D9C-A2E2-3FD50BF1C3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2"/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en-US"/>
          </a:p>
        </c:txPr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6312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Franklin Gothic Book" panose="020B05030201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/>
              <a:t>Enero-Noviembre</a:t>
            </a:r>
            <a:r>
              <a:rPr lang="es-ES" baseline="0"/>
              <a:t> </a:t>
            </a:r>
            <a:r>
              <a:rPr lang="es-ES"/>
              <a:t>2016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'Enero-Noviembre 2016 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'Enero-Noviembre 2016 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'Enero-Noviembre 2016 '!$R$26:$R$32</c:f>
              <c:numCache>
                <c:formatCode>General</c:formatCode>
                <c:ptCount val="7"/>
                <c:pt idx="0">
                  <c:v>8.5332124622746419E-2</c:v>
                </c:pt>
                <c:pt idx="1">
                  <c:v>0.21568831434101265</c:v>
                </c:pt>
                <c:pt idx="2">
                  <c:v>0.11429099003142518</c:v>
                </c:pt>
                <c:pt idx="3">
                  <c:v>3.1051213079955113</c:v>
                </c:pt>
                <c:pt idx="4">
                  <c:v>0</c:v>
                </c:pt>
                <c:pt idx="5">
                  <c:v>0.53361307713712969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C2-4664-AEB7-E3FD3282EA49}"/>
            </c:ext>
          </c:extLst>
        </c:ser>
        <c:ser>
          <c:idx val="1"/>
          <c:order val="1"/>
          <c:tx>
            <c:strRef>
              <c:f>'Enero-Noviembre 2016 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'Enero-Noviembre 2016 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'Enero-Noviembre 2016 '!$S$26:$S$32</c:f>
              <c:numCache>
                <c:formatCode>General</c:formatCode>
                <c:ptCount val="7"/>
                <c:pt idx="0">
                  <c:v>0.91466787537725358</c:v>
                </c:pt>
                <c:pt idx="1">
                  <c:v>0.78431168565898735</c:v>
                </c:pt>
                <c:pt idx="2">
                  <c:v>0.88570900996857482</c:v>
                </c:pt>
                <c:pt idx="3">
                  <c:v>4.1051213079955113</c:v>
                </c:pt>
                <c:pt idx="4">
                  <c:v>0</c:v>
                </c:pt>
                <c:pt idx="5">
                  <c:v>0.46638692286287031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C2-4664-AEB7-E3FD3282E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1680400"/>
        <c:axId val="511675304"/>
        <c:axId val="0"/>
      </c:bar3DChart>
      <c:catAx>
        <c:axId val="511680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1675304"/>
        <c:crosses val="autoZero"/>
        <c:auto val="1"/>
        <c:lblAlgn val="ctr"/>
        <c:lblOffset val="100"/>
        <c:noMultiLvlLbl val="0"/>
      </c:catAx>
      <c:valAx>
        <c:axId val="51167530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16804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200">
                <a:latin typeface="Franklin Gothic Book" panose="020B0503020102020204" pitchFamily="34" charset="0"/>
              </a:rPr>
              <a:t>Superintendencia de Salud y Riesgos Laborales. </a:t>
            </a:r>
          </a:p>
          <a:p>
            <a:pPr>
              <a:defRPr/>
            </a:pPr>
            <a:r>
              <a:rPr lang="es-ES" sz="1200">
                <a:latin typeface="Franklin Gothic Book" panose="020B0503020102020204" pitchFamily="34" charset="0"/>
              </a:rPr>
              <a:t>Gastos Presupuestado Vs Ejecutado.</a:t>
            </a:r>
          </a:p>
          <a:p>
            <a:pPr>
              <a:defRPr/>
            </a:pPr>
            <a:r>
              <a:rPr lang="es-ES" sz="1200" baseline="0">
                <a:latin typeface="Franklin Gothic Book" panose="020B0503020102020204" pitchFamily="34" charset="0"/>
              </a:rPr>
              <a:t>Período: Octubre 2023</a:t>
            </a:r>
            <a:endParaRPr lang="es-ES" sz="1200">
              <a:latin typeface="Franklin Gothic Book" panose="020B0503020102020204" pitchFamily="34" charset="0"/>
            </a:endParaRPr>
          </a:p>
        </c:rich>
      </c:tx>
      <c:layout>
        <c:manualLayout>
          <c:xMode val="edge"/>
          <c:yMode val="edge"/>
          <c:x val="0.32908098389548329"/>
          <c:y val="6.6336009722339859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'Octubre 2023'!$C$17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A4EB"/>
            </a:solidFill>
          </c:spPr>
          <c:invertIfNegative val="0"/>
          <c:cat>
            <c:strRef>
              <c:f>'Octubre 2023'!$B$19:$B$25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'Octubre 2023'!$R$24:$R$30</c:f>
              <c:numCache>
                <c:formatCode>General</c:formatCode>
                <c:ptCount val="7"/>
                <c:pt idx="0">
                  <c:v>3.9235204697520398E-2</c:v>
                </c:pt>
                <c:pt idx="1">
                  <c:v>0.27691111328923257</c:v>
                </c:pt>
                <c:pt idx="2">
                  <c:v>0.1094356182014764</c:v>
                </c:pt>
                <c:pt idx="3">
                  <c:v>0.41336413551421125</c:v>
                </c:pt>
                <c:pt idx="4">
                  <c:v>1</c:v>
                </c:pt>
                <c:pt idx="5">
                  <c:v>0.88219445459976054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F3-4C9F-8143-3FD95D678F7E}"/>
            </c:ext>
          </c:extLst>
        </c:ser>
        <c:ser>
          <c:idx val="1"/>
          <c:order val="1"/>
          <c:tx>
            <c:strRef>
              <c:f>'Octubre 2023'!$D$17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003EAB"/>
            </a:solidFill>
          </c:spPr>
          <c:invertIfNegative val="0"/>
          <c:dLbls>
            <c:dLbl>
              <c:idx val="4"/>
              <c:layout>
                <c:manualLayout>
                  <c:x val="1.6328486986967295E-3"/>
                  <c:y val="4.27631689709824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F3-4C9F-8143-3FD95D678F7E}"/>
                </c:ext>
              </c:extLst>
            </c:dLbl>
            <c:dLbl>
              <c:idx val="6"/>
              <c:layout>
                <c:manualLayout>
                  <c:x val="0"/>
                  <c:y val="4.2763168970982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F3-4C9F-8143-3FD95D678F7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'Octubre 2023'!$B$19:$B$25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'Octubre 2023'!$S$24:$S$30</c:f>
              <c:numCache>
                <c:formatCode>General</c:formatCode>
                <c:ptCount val="7"/>
                <c:pt idx="0">
                  <c:v>1.0392352046975204</c:v>
                </c:pt>
                <c:pt idx="1">
                  <c:v>0.72308888671076743</c:v>
                </c:pt>
                <c:pt idx="2">
                  <c:v>0.8905643817985236</c:v>
                </c:pt>
                <c:pt idx="3">
                  <c:v>0.58663586448578875</c:v>
                </c:pt>
                <c:pt idx="4">
                  <c:v>0</c:v>
                </c:pt>
                <c:pt idx="5">
                  <c:v>0.11780554540023942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F3-4C9F-8143-3FD95D678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Franklin Gothic Book" panose="020B0503020102020204" pitchFamily="34" charset="0"/>
              </a:defRPr>
            </a:pPr>
            <a:endParaRPr lang="en-US"/>
          </a:p>
        </c:txPr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  <c:txPr>
        <a:bodyPr/>
        <a:lstStyle/>
        <a:p>
          <a:pPr>
            <a:defRPr>
              <a:latin typeface="Franklin Gothic Book" panose="020B05030201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ysClr val="windowText" lastClr="000000"/>
                </a:solidFill>
                <a:latin typeface="Franklin Gothic Book" panose="020B0503020102020204" pitchFamily="34" charset="0"/>
              </a:rPr>
              <a:t>Superintendencia de Salud y Riesgos Laborales. 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ES" sz="1200">
                <a:solidFill>
                  <a:sysClr val="windowText" lastClr="000000"/>
                </a:solidFill>
                <a:latin typeface="Franklin Gothic Book" panose="020B0503020102020204" pitchFamily="34" charset="0"/>
              </a:rPr>
              <a:t>Ingresos Presupuestado Vs Ejecutado.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ES" sz="1200">
                <a:solidFill>
                  <a:sysClr val="windowText" lastClr="000000"/>
                </a:solidFill>
                <a:latin typeface="Franklin Gothic Book" panose="020B0503020102020204" pitchFamily="34" charset="0"/>
              </a:rPr>
              <a:t>Período: Noviembre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209830550654762E-2"/>
          <c:y val="0.15455596712831279"/>
          <c:w val="0.98105328858442797"/>
          <c:h val="0.78133965738359135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'Noviembre 2023'!$C$11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3EAB"/>
            </a:solidFill>
            <a:ln>
              <a:noFill/>
            </a:ln>
            <a:effectLst/>
            <a:sp3d/>
          </c:spPr>
          <c:invertIfNegative val="0"/>
          <c:dLbls>
            <c:delete val="1"/>
          </c:dLbls>
          <c:cat>
            <c:strRef>
              <c:f>'Noviembre 2023'!$B$14:$B$16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'Noviembre 2023'!$R$11:$R$13</c:f>
              <c:numCache>
                <c:formatCode>General</c:formatCode>
                <c:ptCount val="3"/>
                <c:pt idx="0">
                  <c:v>-6.220882760653601E-2</c:v>
                </c:pt>
                <c:pt idx="1">
                  <c:v>-6.0510642515001711E-2</c:v>
                </c:pt>
                <c:pt idx="2">
                  <c:v>-1.0237635287117501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74-480F-AF0C-BF2DF9725A91}"/>
            </c:ext>
          </c:extLst>
        </c:ser>
        <c:ser>
          <c:idx val="1"/>
          <c:order val="1"/>
          <c:tx>
            <c:strRef>
              <c:f>'Noviembre 2023'!$D$11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00A4EB"/>
            </a:solidFill>
            <a:ln>
              <a:solidFill>
                <a:srgbClr val="00A4EB"/>
              </a:solidFill>
            </a:ln>
            <a:effectLst/>
            <a:sp3d>
              <a:contourClr>
                <a:srgbClr val="00A4EB"/>
              </a:contourClr>
            </a:sp3d>
          </c:spPr>
          <c:invertIfNegative val="0"/>
          <c:dLbls>
            <c:dLbl>
              <c:idx val="1"/>
              <c:layout>
                <c:manualLayout>
                  <c:x val="6.8484535639122537E-3"/>
                  <c:y val="9.84413453650533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74-480F-AF0C-BF2DF9725A9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cap="none" spc="0" baseline="0">
                    <a:ln w="0">
                      <a:solidFill>
                        <a:schemeClr val="bg1"/>
                      </a:solidFill>
                    </a:ln>
                    <a:solidFill>
                      <a:schemeClr val="bg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'Noviembre 2023'!$B$14:$B$16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'Noviembre 2023'!$S$11:$S$13</c:f>
              <c:numCache>
                <c:formatCode>General</c:formatCode>
                <c:ptCount val="3"/>
                <c:pt idx="0">
                  <c:v>1.062208827606536</c:v>
                </c:pt>
                <c:pt idx="1">
                  <c:v>1.0605106425150017</c:v>
                </c:pt>
                <c:pt idx="2">
                  <c:v>2.0237635287117501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74-480F-AF0C-BF2DF9725A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2"/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en-US"/>
          </a:p>
        </c:txPr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6312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200">
                <a:latin typeface="Franklin Gothic Book" panose="020B0503020102020204" pitchFamily="34" charset="0"/>
              </a:rPr>
              <a:t>Superintendencia de Salud y Riesgos Laborales. </a:t>
            </a:r>
          </a:p>
          <a:p>
            <a:pPr>
              <a:defRPr/>
            </a:pPr>
            <a:r>
              <a:rPr lang="es-ES" sz="1200">
                <a:latin typeface="Franklin Gothic Book" panose="020B0503020102020204" pitchFamily="34" charset="0"/>
              </a:rPr>
              <a:t>Gastos Presupuestado Vs Ejecutado.</a:t>
            </a:r>
          </a:p>
          <a:p>
            <a:pPr>
              <a:defRPr/>
            </a:pPr>
            <a:r>
              <a:rPr lang="es-ES" sz="1200" baseline="0">
                <a:latin typeface="Franklin Gothic Book" panose="020B0503020102020204" pitchFamily="34" charset="0"/>
              </a:rPr>
              <a:t>Período: Noviembre 2023</a:t>
            </a:r>
            <a:endParaRPr lang="es-ES" sz="1200">
              <a:latin typeface="Franklin Gothic Book" panose="020B0503020102020204" pitchFamily="34" charset="0"/>
            </a:endParaRPr>
          </a:p>
        </c:rich>
      </c:tx>
      <c:layout>
        <c:manualLayout>
          <c:xMode val="edge"/>
          <c:yMode val="edge"/>
          <c:x val="0.32908098389548329"/>
          <c:y val="6.6336009722339859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'Noviembre 2023'!$C$17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A4EB"/>
            </a:solidFill>
          </c:spPr>
          <c:invertIfNegative val="0"/>
          <c:cat>
            <c:strRef>
              <c:f>'Noviembre 2023'!$B$19:$B$25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'Noviembre 2023'!$R$24:$R$30</c:f>
              <c:numCache>
                <c:formatCode>General</c:formatCode>
                <c:ptCount val="7"/>
                <c:pt idx="0">
                  <c:v>4.9047387359390848E-2</c:v>
                </c:pt>
                <c:pt idx="1">
                  <c:v>0.28608279653561119</c:v>
                </c:pt>
                <c:pt idx="2">
                  <c:v>6.9319043660527768E-2</c:v>
                </c:pt>
                <c:pt idx="3">
                  <c:v>0.43603350167989419</c:v>
                </c:pt>
                <c:pt idx="4">
                  <c:v>1</c:v>
                </c:pt>
                <c:pt idx="5">
                  <c:v>0.83362966034045405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63-46BC-ABE9-65132E9479E5}"/>
            </c:ext>
          </c:extLst>
        </c:ser>
        <c:ser>
          <c:idx val="1"/>
          <c:order val="1"/>
          <c:tx>
            <c:strRef>
              <c:f>'Noviembre 2023'!$D$17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003EAB"/>
            </a:solidFill>
          </c:spPr>
          <c:invertIfNegative val="0"/>
          <c:dLbls>
            <c:dLbl>
              <c:idx val="4"/>
              <c:layout>
                <c:manualLayout>
                  <c:x val="1.6328486986967295E-3"/>
                  <c:y val="4.27631689709824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63-46BC-ABE9-65132E9479E5}"/>
                </c:ext>
              </c:extLst>
            </c:dLbl>
            <c:dLbl>
              <c:idx val="6"/>
              <c:layout>
                <c:manualLayout>
                  <c:x val="0"/>
                  <c:y val="4.2763168970982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63-46BC-ABE9-65132E9479E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'Noviembre 2023'!$B$19:$B$25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'Noviembre 2023'!$S$24:$S$30</c:f>
              <c:numCache>
                <c:formatCode>General</c:formatCode>
                <c:ptCount val="7"/>
                <c:pt idx="0">
                  <c:v>1.0490473873593908</c:v>
                </c:pt>
                <c:pt idx="1">
                  <c:v>0.71391720346438881</c:v>
                </c:pt>
                <c:pt idx="2">
                  <c:v>0.93068095633947223</c:v>
                </c:pt>
                <c:pt idx="3">
                  <c:v>0.56396649832010581</c:v>
                </c:pt>
                <c:pt idx="4">
                  <c:v>0</c:v>
                </c:pt>
                <c:pt idx="5">
                  <c:v>0.1663703396595459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63-46BC-ABE9-65132E947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Franklin Gothic Book" panose="020B0503020102020204" pitchFamily="34" charset="0"/>
              </a:defRPr>
            </a:pPr>
            <a:endParaRPr lang="en-US"/>
          </a:p>
        </c:txPr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  <c:txPr>
        <a:bodyPr/>
        <a:lstStyle/>
        <a:p>
          <a:pPr>
            <a:defRPr>
              <a:latin typeface="Franklin Gothic Book" panose="020B05030201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ysClr val="windowText" lastClr="000000"/>
                </a:solidFill>
                <a:latin typeface="Franklin Gothic Book" panose="020B0503020102020204" pitchFamily="34" charset="0"/>
              </a:rPr>
              <a:t>Superintendencia de Salud y Riesgos Laborales. 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ES" sz="1200">
                <a:solidFill>
                  <a:sysClr val="windowText" lastClr="000000"/>
                </a:solidFill>
                <a:latin typeface="Franklin Gothic Book" panose="020B0503020102020204" pitchFamily="34" charset="0"/>
              </a:rPr>
              <a:t>Ingresos Presupuestado Vs Ejecutado.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ES" sz="1200">
                <a:solidFill>
                  <a:sysClr val="windowText" lastClr="000000"/>
                </a:solidFill>
                <a:latin typeface="Franklin Gothic Book" panose="020B0503020102020204" pitchFamily="34" charset="0"/>
              </a:rPr>
              <a:t>Período: Diciembre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209830550654762E-2"/>
          <c:y val="0.15455596712831279"/>
          <c:w val="0.98105328858442797"/>
          <c:h val="0.78133965738359135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'Diciembre 2023'!$C$11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3EAB"/>
            </a:solidFill>
            <a:ln>
              <a:noFill/>
            </a:ln>
            <a:effectLst/>
            <a:sp3d/>
          </c:spPr>
          <c:invertIfNegative val="0"/>
          <c:dLbls>
            <c:delete val="1"/>
          </c:dLbls>
          <c:cat>
            <c:strRef>
              <c:f>'Diciembre 2023'!$B$14:$B$16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'Diciembre 2023'!$R$11:$R$13</c:f>
              <c:numCache>
                <c:formatCode>General</c:formatCode>
                <c:ptCount val="3"/>
                <c:pt idx="0">
                  <c:v>-6.5562354097681741E-2</c:v>
                </c:pt>
                <c:pt idx="1">
                  <c:v>-6.4492366301818205E-2</c:v>
                </c:pt>
                <c:pt idx="2">
                  <c:v>-0.80561493348799718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00-4BB8-8861-4C8D97282E37}"/>
            </c:ext>
          </c:extLst>
        </c:ser>
        <c:ser>
          <c:idx val="1"/>
          <c:order val="1"/>
          <c:tx>
            <c:strRef>
              <c:f>'Diciembre 2023'!$D$11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00A4EB"/>
            </a:solidFill>
            <a:ln>
              <a:solidFill>
                <a:srgbClr val="00A4EB"/>
              </a:solidFill>
            </a:ln>
            <a:effectLst/>
            <a:sp3d>
              <a:contourClr>
                <a:srgbClr val="00A4EB"/>
              </a:contourClr>
            </a:sp3d>
          </c:spPr>
          <c:invertIfNegative val="0"/>
          <c:dLbls>
            <c:dLbl>
              <c:idx val="1"/>
              <c:layout>
                <c:manualLayout>
                  <c:x val="6.8484535639122537E-3"/>
                  <c:y val="9.84413453650533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00-4BB8-8861-4C8D97282E3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cap="none" spc="0" baseline="0">
                    <a:ln w="0">
                      <a:solidFill>
                        <a:schemeClr val="bg1"/>
                      </a:solidFill>
                    </a:ln>
                    <a:solidFill>
                      <a:schemeClr val="bg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'Diciembre 2023'!$B$14:$B$16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'Diciembre 2023'!$S$11:$S$13</c:f>
              <c:numCache>
                <c:formatCode>General</c:formatCode>
                <c:ptCount val="3"/>
                <c:pt idx="0">
                  <c:v>1.0655623540976817</c:v>
                </c:pt>
                <c:pt idx="1">
                  <c:v>1.0644923663018182</c:v>
                </c:pt>
                <c:pt idx="2">
                  <c:v>1.8056149334879972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00-4BB8-8861-4C8D97282E3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2"/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en-US"/>
          </a:p>
        </c:txPr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6312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200">
                <a:latin typeface="Franklin Gothic Book" panose="020B0503020102020204" pitchFamily="34" charset="0"/>
              </a:rPr>
              <a:t>Superintendencia de Salud y Riesgos Laborales. </a:t>
            </a:r>
          </a:p>
          <a:p>
            <a:pPr>
              <a:defRPr/>
            </a:pPr>
            <a:r>
              <a:rPr lang="es-ES" sz="1200">
                <a:latin typeface="Franklin Gothic Book" panose="020B0503020102020204" pitchFamily="34" charset="0"/>
              </a:rPr>
              <a:t>Gastos Presupuestado Vs Ejecutado.</a:t>
            </a:r>
          </a:p>
          <a:p>
            <a:pPr>
              <a:defRPr/>
            </a:pPr>
            <a:r>
              <a:rPr lang="es-ES" sz="1200" baseline="0">
                <a:latin typeface="Franklin Gothic Book" panose="020B0503020102020204" pitchFamily="34" charset="0"/>
              </a:rPr>
              <a:t>Período: Diciembre 2023</a:t>
            </a:r>
            <a:endParaRPr lang="es-ES" sz="1200">
              <a:latin typeface="Franklin Gothic Book" panose="020B0503020102020204" pitchFamily="34" charset="0"/>
            </a:endParaRPr>
          </a:p>
        </c:rich>
      </c:tx>
      <c:layout>
        <c:manualLayout>
          <c:xMode val="edge"/>
          <c:yMode val="edge"/>
          <c:x val="0.32908098389548329"/>
          <c:y val="6.6336009722339859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'Diciembre 2023'!$C$17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A4EB"/>
            </a:solidFill>
          </c:spPr>
          <c:invertIfNegative val="0"/>
          <c:cat>
            <c:strRef>
              <c:f>'Diciembre 2023'!$B$19:$B$25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'Diciembre 2023'!$R$24:$R$29</c:f>
              <c:numCache>
                <c:formatCode>General</c:formatCode>
                <c:ptCount val="6"/>
                <c:pt idx="0">
                  <c:v>4.0098711928134634E-2</c:v>
                </c:pt>
                <c:pt idx="1">
                  <c:v>0.26296378409375698</c:v>
                </c:pt>
                <c:pt idx="2">
                  <c:v>0.481454457992056</c:v>
                </c:pt>
                <c:pt idx="3">
                  <c:v>1</c:v>
                </c:pt>
                <c:pt idx="4">
                  <c:v>0.66693981007586911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42-4BF0-A87A-5B0E7AD7F461}"/>
            </c:ext>
          </c:extLst>
        </c:ser>
        <c:ser>
          <c:idx val="1"/>
          <c:order val="1"/>
          <c:tx>
            <c:strRef>
              <c:f>'Diciembre 2023'!$D$17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003EAB"/>
            </a:solidFill>
          </c:spPr>
          <c:invertIfNegative val="0"/>
          <c:dLbls>
            <c:dLbl>
              <c:idx val="3"/>
              <c:layout>
                <c:manualLayout>
                  <c:x val="1.6328486986967295E-3"/>
                  <c:y val="4.27631689709824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4B-43B8-A6D7-E5AE53BD82E0}"/>
                </c:ext>
              </c:extLst>
            </c:dLbl>
            <c:dLbl>
              <c:idx val="5"/>
              <c:layout>
                <c:manualLayout>
                  <c:x val="0"/>
                  <c:y val="4.2763168970982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4B-43B8-A6D7-E5AE53BD82E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'Diciembre 2023'!$B$19:$B$25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'Diciembre 2023'!$S$24:$S$29</c:f>
              <c:numCache>
                <c:formatCode>General</c:formatCode>
                <c:ptCount val="6"/>
                <c:pt idx="0">
                  <c:v>1.0400987119281346</c:v>
                </c:pt>
                <c:pt idx="1">
                  <c:v>0.73703621590624302</c:v>
                </c:pt>
                <c:pt idx="2">
                  <c:v>0.518545542007944</c:v>
                </c:pt>
                <c:pt idx="3">
                  <c:v>0</c:v>
                </c:pt>
                <c:pt idx="4">
                  <c:v>0.33306018992413089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42-4BF0-A87A-5B0E7AD7F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Franklin Gothic Book" panose="020B0503020102020204" pitchFamily="34" charset="0"/>
              </a:defRPr>
            </a:pPr>
            <a:endParaRPr lang="en-US"/>
          </a:p>
        </c:txPr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  <c:txPr>
        <a:bodyPr/>
        <a:lstStyle/>
        <a:p>
          <a:pPr>
            <a:defRPr>
              <a:latin typeface="Franklin Gothic Book" panose="020B05030201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ysClr val="windowText" lastClr="000000"/>
                </a:solidFill>
                <a:latin typeface="Franklin Gothic Book" panose="020B0503020102020204" pitchFamily="34" charset="0"/>
              </a:rPr>
              <a:t>Superintendencia de Salud y Riesgos Laborales. 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ES" sz="1200">
                <a:solidFill>
                  <a:sysClr val="windowText" lastClr="000000"/>
                </a:solidFill>
                <a:latin typeface="Franklin Gothic Book" panose="020B0503020102020204" pitchFamily="34" charset="0"/>
              </a:rPr>
              <a:t>Ingresos Presupuestado Vs Ejecutado.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ES" sz="1200">
                <a:solidFill>
                  <a:sysClr val="windowText" lastClr="000000"/>
                </a:solidFill>
                <a:latin typeface="Franklin Gothic Book" panose="020B0503020102020204" pitchFamily="34" charset="0"/>
              </a:rPr>
              <a:t>Período: Enero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209830550654762E-2"/>
          <c:y val="0.15455596712831279"/>
          <c:w val="0.98105328858442797"/>
          <c:h val="0.78133965738359135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 2024'!$C$11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3EAB"/>
            </a:solidFill>
            <a:ln>
              <a:noFill/>
            </a:ln>
            <a:effectLst/>
            <a:sp3d/>
          </c:spPr>
          <c:invertIfNegative val="0"/>
          <c:dLbls>
            <c:delete val="1"/>
          </c:dLbls>
          <c:cat>
            <c:strRef>
              <c:f>'Enero 2024'!$B$14:$B$16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 2024'!$R$11:$R$13</c:f>
              <c:numCache>
                <c:formatCode>General</c:formatCode>
                <c:ptCount val="3"/>
                <c:pt idx="0">
                  <c:v>4.8112482389319422E-2</c:v>
                </c:pt>
                <c:pt idx="1">
                  <c:v>4.7508489991550662E-2</c:v>
                </c:pt>
                <c:pt idx="2">
                  <c:v>-1.2891961683187443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F3-4BC6-AC71-A948463A77A6}"/>
            </c:ext>
          </c:extLst>
        </c:ser>
        <c:ser>
          <c:idx val="1"/>
          <c:order val="1"/>
          <c:tx>
            <c:strRef>
              <c:f>'Enero 2024'!$D$11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00A4EB"/>
            </a:solidFill>
            <a:ln>
              <a:solidFill>
                <a:srgbClr val="00A4EB"/>
              </a:solidFill>
            </a:ln>
            <a:effectLst/>
            <a:sp3d>
              <a:contourClr>
                <a:srgbClr val="00A4EB"/>
              </a:contourClr>
            </a:sp3d>
          </c:spPr>
          <c:invertIfNegative val="0"/>
          <c:dLbls>
            <c:dLbl>
              <c:idx val="1"/>
              <c:layout>
                <c:manualLayout>
                  <c:x val="6.8484535639122537E-3"/>
                  <c:y val="9.84413453650533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F3-4BC6-AC71-A948463A77A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cap="none" spc="0" baseline="0">
                    <a:ln w="0">
                      <a:solidFill>
                        <a:schemeClr val="bg1"/>
                      </a:solidFill>
                    </a:ln>
                    <a:solidFill>
                      <a:schemeClr val="bg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'Enero 2024'!$B$14:$B$16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 2024'!$S$11:$S$13</c:f>
              <c:numCache>
                <c:formatCode>General</c:formatCode>
                <c:ptCount val="3"/>
                <c:pt idx="0">
                  <c:v>0.95188751761068058</c:v>
                </c:pt>
                <c:pt idx="1">
                  <c:v>0.95249151000844934</c:v>
                </c:pt>
                <c:pt idx="2">
                  <c:v>2.2891961683187443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F3-4BC6-AC71-A948463A77A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2"/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en-US"/>
          </a:p>
        </c:txPr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6312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200">
                <a:latin typeface="Franklin Gothic Book" panose="020B0503020102020204" pitchFamily="34" charset="0"/>
              </a:rPr>
              <a:t>Superintendencia de Salud y Riesgos Laborales. </a:t>
            </a:r>
          </a:p>
          <a:p>
            <a:pPr>
              <a:defRPr/>
            </a:pPr>
            <a:r>
              <a:rPr lang="es-ES" sz="1200">
                <a:latin typeface="Franklin Gothic Book" panose="020B0503020102020204" pitchFamily="34" charset="0"/>
              </a:rPr>
              <a:t>Gastos Presupuestado Vs Ejecutado.</a:t>
            </a:r>
          </a:p>
          <a:p>
            <a:pPr>
              <a:defRPr/>
            </a:pPr>
            <a:r>
              <a:rPr lang="es-ES" sz="1200" baseline="0">
                <a:latin typeface="Franklin Gothic Book" panose="020B0503020102020204" pitchFamily="34" charset="0"/>
              </a:rPr>
              <a:t>Período: Enero 2024</a:t>
            </a:r>
            <a:endParaRPr lang="es-ES" sz="1200">
              <a:latin typeface="Franklin Gothic Book" panose="020B0503020102020204" pitchFamily="34" charset="0"/>
            </a:endParaRPr>
          </a:p>
        </c:rich>
      </c:tx>
      <c:layout>
        <c:manualLayout>
          <c:xMode val="edge"/>
          <c:yMode val="edge"/>
          <c:x val="0.32908098389548329"/>
          <c:y val="6.6336009722339859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 2024'!$C$17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A4EB"/>
            </a:solidFill>
          </c:spPr>
          <c:invertIfNegative val="0"/>
          <c:cat>
            <c:strRef>
              <c:f>'Enero 2024'!$B$19:$B$25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'Enero 2024'!$R$24:$R$29</c:f>
              <c:numCache>
                <c:formatCode>General</c:formatCode>
                <c:ptCount val="6"/>
                <c:pt idx="0">
                  <c:v>0.16566128893786292</c:v>
                </c:pt>
                <c:pt idx="1">
                  <c:v>0.23257559002224082</c:v>
                </c:pt>
                <c:pt idx="2">
                  <c:v>0.8211545112781955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72-4AFD-9907-AD82F6CFCA55}"/>
            </c:ext>
          </c:extLst>
        </c:ser>
        <c:ser>
          <c:idx val="1"/>
          <c:order val="1"/>
          <c:tx>
            <c:strRef>
              <c:f>'Enero 2024'!$D$17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003EAB"/>
            </a:solidFill>
          </c:spPr>
          <c:invertIfNegative val="0"/>
          <c:dLbls>
            <c:dLbl>
              <c:idx val="3"/>
              <c:layout>
                <c:manualLayout>
                  <c:x val="1.6328486986967295E-3"/>
                  <c:y val="4.27631689709824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72-4AFD-9907-AD82F6CFCA55}"/>
                </c:ext>
              </c:extLst>
            </c:dLbl>
            <c:dLbl>
              <c:idx val="5"/>
              <c:layout>
                <c:manualLayout>
                  <c:x val="0"/>
                  <c:y val="4.2763168970982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72-4AFD-9907-AD82F6CFCA5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'Enero 2024'!$B$19:$B$25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'Enero 2024'!$S$24:$S$29</c:f>
              <c:numCache>
                <c:formatCode>General</c:formatCode>
                <c:ptCount val="6"/>
                <c:pt idx="0">
                  <c:v>0.83433871106213708</c:v>
                </c:pt>
                <c:pt idx="1">
                  <c:v>0.76742440997775918</c:v>
                </c:pt>
                <c:pt idx="2">
                  <c:v>0.1788454887218045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72-4AFD-9907-AD82F6CFC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Franklin Gothic Book" panose="020B0503020102020204" pitchFamily="34" charset="0"/>
              </a:defRPr>
            </a:pPr>
            <a:endParaRPr lang="en-US"/>
          </a:p>
        </c:txPr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  <c:txPr>
        <a:bodyPr/>
        <a:lstStyle/>
        <a:p>
          <a:pPr>
            <a:defRPr>
              <a:latin typeface="Franklin Gothic Book" panose="020B05030201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ysClr val="windowText" lastClr="000000"/>
                </a:solidFill>
                <a:latin typeface="Franklin Gothic Book" panose="020B0503020102020204" pitchFamily="34" charset="0"/>
              </a:rPr>
              <a:t>Superintendencia de Salud y Riesgos Laborales. 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ES" sz="1200">
                <a:solidFill>
                  <a:sysClr val="windowText" lastClr="000000"/>
                </a:solidFill>
                <a:latin typeface="Franklin Gothic Book" panose="020B0503020102020204" pitchFamily="34" charset="0"/>
              </a:rPr>
              <a:t>Ingresos Presupuestado Vs Ejecutado.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ES" sz="1200">
                <a:solidFill>
                  <a:sysClr val="windowText" lastClr="000000"/>
                </a:solidFill>
                <a:latin typeface="Franklin Gothic Book" panose="020B0503020102020204" pitchFamily="34" charset="0"/>
              </a:rPr>
              <a:t>Período: Febrero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209830550654762E-2"/>
          <c:y val="0.15455596712831279"/>
          <c:w val="0.98105328858442797"/>
          <c:h val="0.78133965738359135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'Febrero 2024'!$C$11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3EAB"/>
            </a:solidFill>
            <a:ln>
              <a:noFill/>
            </a:ln>
            <a:effectLst/>
            <a:sp3d/>
          </c:spPr>
          <c:invertIfNegative val="0"/>
          <c:dLbls>
            <c:delete val="1"/>
          </c:dLbls>
          <c:cat>
            <c:strRef>
              <c:f>'Febrero 2024'!$B$14:$B$16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'Febrero 2024'!$R$11:$R$13</c:f>
              <c:numCache>
                <c:formatCode>General</c:formatCode>
                <c:ptCount val="3"/>
                <c:pt idx="0">
                  <c:v>4.7190986927844292E-2</c:v>
                </c:pt>
                <c:pt idx="1">
                  <c:v>4.7761879529873097E-2</c:v>
                </c:pt>
                <c:pt idx="2">
                  <c:v>-1.1692464094354378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5-4496-AB2E-F40DDA888A9C}"/>
            </c:ext>
          </c:extLst>
        </c:ser>
        <c:ser>
          <c:idx val="1"/>
          <c:order val="1"/>
          <c:tx>
            <c:strRef>
              <c:f>'Febrero 2024'!$D$11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00A4EB"/>
            </a:solidFill>
            <a:ln>
              <a:solidFill>
                <a:srgbClr val="00A4EB"/>
              </a:solidFill>
            </a:ln>
            <a:effectLst/>
            <a:sp3d>
              <a:contourClr>
                <a:srgbClr val="00A4EB"/>
              </a:contourClr>
            </a:sp3d>
          </c:spPr>
          <c:invertIfNegative val="0"/>
          <c:dLbls>
            <c:dLbl>
              <c:idx val="1"/>
              <c:layout>
                <c:manualLayout>
                  <c:x val="6.8484535639122537E-3"/>
                  <c:y val="9.84413453650533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75-4496-AB2E-F40DDA888A9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cap="none" spc="0" baseline="0">
                    <a:ln w="0">
                      <a:solidFill>
                        <a:schemeClr val="bg1"/>
                      </a:solidFill>
                    </a:ln>
                    <a:solidFill>
                      <a:schemeClr val="bg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'Febrero 2024'!$B$14:$B$16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'Febrero 2024'!$S$11:$S$13</c:f>
              <c:numCache>
                <c:formatCode>General</c:formatCode>
                <c:ptCount val="3"/>
                <c:pt idx="0">
                  <c:v>0.95280901307215571</c:v>
                </c:pt>
                <c:pt idx="1">
                  <c:v>0.9522381204701269</c:v>
                </c:pt>
                <c:pt idx="2">
                  <c:v>2.1692464094354378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75-4496-AB2E-F40DDA888A9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2"/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en-US"/>
          </a:p>
        </c:txPr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6312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200">
                <a:latin typeface="Franklin Gothic Book" panose="020B0503020102020204" pitchFamily="34" charset="0"/>
              </a:rPr>
              <a:t>Superintendencia de Salud y Riesgos Laborales. </a:t>
            </a:r>
          </a:p>
          <a:p>
            <a:pPr>
              <a:defRPr/>
            </a:pPr>
            <a:r>
              <a:rPr lang="es-ES" sz="1200">
                <a:latin typeface="Franklin Gothic Book" panose="020B0503020102020204" pitchFamily="34" charset="0"/>
              </a:rPr>
              <a:t>Gastos Presupuestado Vs Ejecutado.</a:t>
            </a:r>
          </a:p>
          <a:p>
            <a:pPr>
              <a:defRPr/>
            </a:pPr>
            <a:r>
              <a:rPr lang="es-ES" sz="1200" baseline="0">
                <a:latin typeface="Franklin Gothic Book" panose="020B0503020102020204" pitchFamily="34" charset="0"/>
              </a:rPr>
              <a:t>Período: Febrero 2024</a:t>
            </a:r>
            <a:endParaRPr lang="es-ES" sz="1200">
              <a:latin typeface="Franklin Gothic Book" panose="020B0503020102020204" pitchFamily="34" charset="0"/>
            </a:endParaRPr>
          </a:p>
        </c:rich>
      </c:tx>
      <c:layout>
        <c:manualLayout>
          <c:xMode val="edge"/>
          <c:yMode val="edge"/>
          <c:x val="0.32908098389548329"/>
          <c:y val="6.6336009722339859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'Febrero 2024'!$C$17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A4EB"/>
            </a:solidFill>
          </c:spPr>
          <c:invertIfNegative val="0"/>
          <c:cat>
            <c:strRef>
              <c:f>'Febrero 2024'!$B$19:$B$25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'Febrero 2024'!$R$24:$R$29</c:f>
              <c:numCache>
                <c:formatCode>General</c:formatCode>
                <c:ptCount val="6"/>
                <c:pt idx="0">
                  <c:v>0.15531302842385275</c:v>
                </c:pt>
                <c:pt idx="1">
                  <c:v>0.33767288512087434</c:v>
                </c:pt>
                <c:pt idx="2">
                  <c:v>5.2744736842105233E-2</c:v>
                </c:pt>
                <c:pt idx="3">
                  <c:v>1</c:v>
                </c:pt>
                <c:pt idx="4">
                  <c:v>0.83598465131798472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D0-43BB-AC36-ED46469A9C48}"/>
            </c:ext>
          </c:extLst>
        </c:ser>
        <c:ser>
          <c:idx val="1"/>
          <c:order val="1"/>
          <c:tx>
            <c:strRef>
              <c:f>'Febrero 2024'!$D$17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003EAB"/>
            </a:solidFill>
          </c:spPr>
          <c:invertIfNegative val="0"/>
          <c:dLbls>
            <c:dLbl>
              <c:idx val="3"/>
              <c:layout>
                <c:manualLayout>
                  <c:x val="1.6328486986967295E-3"/>
                  <c:y val="4.27631689709824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D0-43BB-AC36-ED46469A9C48}"/>
                </c:ext>
              </c:extLst>
            </c:dLbl>
            <c:dLbl>
              <c:idx val="5"/>
              <c:layout>
                <c:manualLayout>
                  <c:x val="0"/>
                  <c:y val="4.2763168970982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D0-43BB-AC36-ED46469A9C4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'Febrero 2024'!$B$19:$B$25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'Febrero 2024'!$S$24:$S$29</c:f>
              <c:numCache>
                <c:formatCode>General</c:formatCode>
                <c:ptCount val="6"/>
                <c:pt idx="0">
                  <c:v>0.84468697157614725</c:v>
                </c:pt>
                <c:pt idx="1">
                  <c:v>0.66232711487912566</c:v>
                </c:pt>
                <c:pt idx="2">
                  <c:v>0.94725526315789477</c:v>
                </c:pt>
                <c:pt idx="3">
                  <c:v>0</c:v>
                </c:pt>
                <c:pt idx="4">
                  <c:v>0.16401534868201534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D0-43BB-AC36-ED46469A9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Franklin Gothic Book" panose="020B0503020102020204" pitchFamily="34" charset="0"/>
              </a:defRPr>
            </a:pPr>
            <a:endParaRPr lang="en-US"/>
          </a:p>
        </c:txPr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  <c:txPr>
        <a:bodyPr/>
        <a:lstStyle/>
        <a:p>
          <a:pPr>
            <a:defRPr>
              <a:latin typeface="Franklin Gothic Book" panose="020B05030201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ysClr val="windowText" lastClr="000000"/>
                </a:solidFill>
                <a:latin typeface="Franklin Gothic Book" panose="020B0503020102020204" pitchFamily="34" charset="0"/>
              </a:rPr>
              <a:t>Superintendencia de Salud y Riesgos Laborales. 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ES" sz="1200">
                <a:solidFill>
                  <a:sysClr val="windowText" lastClr="000000"/>
                </a:solidFill>
                <a:latin typeface="Franklin Gothic Book" panose="020B0503020102020204" pitchFamily="34" charset="0"/>
              </a:rPr>
              <a:t>Ingresos Presupuestado Vs Ejecutado.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ES" sz="1200">
                <a:solidFill>
                  <a:sysClr val="windowText" lastClr="000000"/>
                </a:solidFill>
                <a:latin typeface="Franklin Gothic Book" panose="020B0503020102020204" pitchFamily="34" charset="0"/>
              </a:rPr>
              <a:t>Período: Marzo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209830550654762E-2"/>
          <c:y val="0.15455596712831279"/>
          <c:w val="0.98105328858442797"/>
          <c:h val="0.78133965738359135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'Marzo 2024'!$C$11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3EAB"/>
            </a:solidFill>
            <a:ln>
              <a:noFill/>
            </a:ln>
            <a:effectLst/>
            <a:sp3d/>
          </c:spPr>
          <c:invertIfNegative val="0"/>
          <c:dLbls>
            <c:delete val="1"/>
          </c:dLbls>
          <c:cat>
            <c:strRef>
              <c:f>'Marzo 2024'!$B$14:$B$16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'Marzo 2024'!$R$11:$R$13</c:f>
              <c:numCache>
                <c:formatCode>General</c:formatCode>
                <c:ptCount val="3"/>
                <c:pt idx="0">
                  <c:v>3.5939848017278897E-2</c:v>
                </c:pt>
                <c:pt idx="1">
                  <c:v>3.59855403194419E-2</c:v>
                </c:pt>
                <c:pt idx="2">
                  <c:v>-1.0325339480186599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93-4486-B805-F615B9CE2294}"/>
            </c:ext>
          </c:extLst>
        </c:ser>
        <c:ser>
          <c:idx val="1"/>
          <c:order val="1"/>
          <c:tx>
            <c:strRef>
              <c:f>'Marzo 2024'!$D$11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00A4EB"/>
            </a:solidFill>
            <a:ln>
              <a:solidFill>
                <a:srgbClr val="00A4EB"/>
              </a:solidFill>
            </a:ln>
            <a:effectLst/>
            <a:sp3d>
              <a:contourClr>
                <a:srgbClr val="00A4EB"/>
              </a:contourClr>
            </a:sp3d>
          </c:spPr>
          <c:invertIfNegative val="0"/>
          <c:dLbls>
            <c:dLbl>
              <c:idx val="1"/>
              <c:layout>
                <c:manualLayout>
                  <c:x val="6.8484535639122537E-3"/>
                  <c:y val="9.84413453650533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93-4486-B805-F615B9CE229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cap="none" spc="0" baseline="0">
                    <a:ln w="0">
                      <a:solidFill>
                        <a:schemeClr val="bg1"/>
                      </a:solidFill>
                    </a:ln>
                    <a:solidFill>
                      <a:schemeClr val="bg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'Marzo 2024'!$B$14:$B$16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'Marzo 2024'!$S$11:$S$13</c:f>
              <c:numCache>
                <c:formatCode>General</c:formatCode>
                <c:ptCount val="3"/>
                <c:pt idx="0">
                  <c:v>0.9640601519827211</c:v>
                </c:pt>
                <c:pt idx="1">
                  <c:v>0.9640144596805581</c:v>
                </c:pt>
                <c:pt idx="2">
                  <c:v>2.0325339480186599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93-4486-B805-F615B9CE22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2"/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en-US"/>
          </a:p>
        </c:txPr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6312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Año: 2016.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'Enero-Diciembre 2016'!$C$13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'Enero-Diciembre 2016'!$B$16:$B$18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'Enero-Diciembre 2016'!$R$13:$R$15</c:f>
              <c:numCache>
                <c:formatCode>General</c:formatCode>
                <c:ptCount val="3"/>
                <c:pt idx="0">
                  <c:v>-5.2841908275693683E-3</c:v>
                </c:pt>
                <c:pt idx="1">
                  <c:v>-1.8365570732803427E-4</c:v>
                </c:pt>
                <c:pt idx="2">
                  <c:v>-0.23591970189265665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6F-41E6-8989-3A67097E2E14}"/>
            </c:ext>
          </c:extLst>
        </c:ser>
        <c:ser>
          <c:idx val="1"/>
          <c:order val="1"/>
          <c:tx>
            <c:strRef>
              <c:f>'Enero-Diciembre 2016'!$D$13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'Enero-Diciembre 2016'!$B$16:$B$18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'Enero-Diciembre 2016'!$S$13:$S$15</c:f>
              <c:numCache>
                <c:formatCode>General</c:formatCode>
                <c:ptCount val="3"/>
                <c:pt idx="0">
                  <c:v>1.0052841908275694</c:v>
                </c:pt>
                <c:pt idx="1">
                  <c:v>1.000183655707328</c:v>
                </c:pt>
                <c:pt idx="2">
                  <c:v>1.2359197018926567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6F-41E6-8989-3A67097E2E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1681184"/>
        <c:axId val="511678832"/>
        <c:axId val="0"/>
      </c:bar3DChart>
      <c:catAx>
        <c:axId val="51168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1678832"/>
        <c:crosses val="autoZero"/>
        <c:auto val="1"/>
        <c:lblAlgn val="ctr"/>
        <c:lblOffset val="100"/>
        <c:noMultiLvlLbl val="0"/>
      </c:catAx>
      <c:valAx>
        <c:axId val="51167883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16811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026312986497262"/>
          <c:y val="0.89982723935699505"/>
          <c:w val="0.32411188501695004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200">
                <a:latin typeface="Franklin Gothic Book" panose="020B0503020102020204" pitchFamily="34" charset="0"/>
              </a:rPr>
              <a:t>Superintendencia de Salud y Riesgos Laborales. </a:t>
            </a:r>
          </a:p>
          <a:p>
            <a:pPr>
              <a:defRPr/>
            </a:pPr>
            <a:r>
              <a:rPr lang="es-ES" sz="1200">
                <a:latin typeface="Franklin Gothic Book" panose="020B0503020102020204" pitchFamily="34" charset="0"/>
              </a:rPr>
              <a:t>Gastos Presupuestado Vs Ejecutado.</a:t>
            </a:r>
          </a:p>
          <a:p>
            <a:pPr>
              <a:defRPr/>
            </a:pPr>
            <a:r>
              <a:rPr lang="es-ES" sz="1200" baseline="0">
                <a:latin typeface="Franklin Gothic Book" panose="020B0503020102020204" pitchFamily="34" charset="0"/>
              </a:rPr>
              <a:t>Período: Marzo 2024</a:t>
            </a:r>
            <a:endParaRPr lang="es-ES" sz="1200">
              <a:latin typeface="Franklin Gothic Book" panose="020B0503020102020204" pitchFamily="34" charset="0"/>
            </a:endParaRPr>
          </a:p>
        </c:rich>
      </c:tx>
      <c:layout>
        <c:manualLayout>
          <c:xMode val="edge"/>
          <c:yMode val="edge"/>
          <c:x val="0.32908098389548329"/>
          <c:y val="6.6336009722339859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'Marzo 2024'!$C$17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A4EB"/>
            </a:solidFill>
          </c:spPr>
          <c:invertIfNegative val="0"/>
          <c:cat>
            <c:strRef>
              <c:f>'Marzo 2024'!$B$19:$B$25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'Marzo 2024'!$R$24:$R$29</c:f>
              <c:numCache>
                <c:formatCode>General</c:formatCode>
                <c:ptCount val="6"/>
                <c:pt idx="0">
                  <c:v>0.1058410320037404</c:v>
                </c:pt>
                <c:pt idx="1">
                  <c:v>0.3283865935843876</c:v>
                </c:pt>
                <c:pt idx="2">
                  <c:v>0.36849624060150377</c:v>
                </c:pt>
                <c:pt idx="3">
                  <c:v>1</c:v>
                </c:pt>
                <c:pt idx="4">
                  <c:v>0.88096061421059979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9E-4EEA-8E4C-64B49EA99077}"/>
            </c:ext>
          </c:extLst>
        </c:ser>
        <c:ser>
          <c:idx val="1"/>
          <c:order val="1"/>
          <c:tx>
            <c:strRef>
              <c:f>'Marzo 2024'!$D$17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003EAB"/>
            </a:solidFill>
          </c:spPr>
          <c:invertIfNegative val="0"/>
          <c:dLbls>
            <c:dLbl>
              <c:idx val="3"/>
              <c:layout>
                <c:manualLayout>
                  <c:x val="1.6328486986967295E-3"/>
                  <c:y val="4.27631689709824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9E-4EEA-8E4C-64B49EA99077}"/>
                </c:ext>
              </c:extLst>
            </c:dLbl>
            <c:dLbl>
              <c:idx val="5"/>
              <c:layout>
                <c:manualLayout>
                  <c:x val="0"/>
                  <c:y val="4.2763168970982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9E-4EEA-8E4C-64B49EA9907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'Marzo 2024'!$B$19:$B$25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'Marzo 2024'!$S$24:$S$29</c:f>
              <c:numCache>
                <c:formatCode>General</c:formatCode>
                <c:ptCount val="6"/>
                <c:pt idx="0">
                  <c:v>1.1058410320037404</c:v>
                </c:pt>
                <c:pt idx="1">
                  <c:v>0.6716134064156124</c:v>
                </c:pt>
                <c:pt idx="2">
                  <c:v>0.63150375939849623</c:v>
                </c:pt>
                <c:pt idx="3">
                  <c:v>0</c:v>
                </c:pt>
                <c:pt idx="4">
                  <c:v>0.11903938578940021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9E-4EEA-8E4C-64B49EA99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Franklin Gothic Book" panose="020B0503020102020204" pitchFamily="34" charset="0"/>
              </a:defRPr>
            </a:pPr>
            <a:endParaRPr lang="en-US"/>
          </a:p>
        </c:txPr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  <c:txPr>
        <a:bodyPr/>
        <a:lstStyle/>
        <a:p>
          <a:pPr>
            <a:defRPr>
              <a:latin typeface="Franklin Gothic Book" panose="020B05030201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2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Superintendencia de Salud y Riesgos Laborales. </a:t>
            </a:r>
          </a:p>
          <a:p>
            <a:pPr>
              <a:defRPr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ES" sz="12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Ingresos Presupuestado Vs Ejecutado.</a:t>
            </a:r>
          </a:p>
          <a:p>
            <a:pPr>
              <a:defRPr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ES" sz="12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Período: Abril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209830550654762E-2"/>
          <c:y val="0.15455596712831279"/>
          <c:w val="0.98105328858442797"/>
          <c:h val="0.78133965738359135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'Abril 2024'!$C$11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3EAB"/>
            </a:solidFill>
            <a:ln>
              <a:noFill/>
            </a:ln>
            <a:effectLst/>
            <a:sp3d/>
          </c:spPr>
          <c:invertIfNegative val="0"/>
          <c:dLbls>
            <c:delete val="1"/>
          </c:dLbls>
          <c:cat>
            <c:strRef>
              <c:f>'Abril 2024'!$B$14:$B$16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'Abril 2024'!$R$11:$R$13</c:f>
              <c:numCache>
                <c:formatCode>General</c:formatCode>
                <c:ptCount val="3"/>
                <c:pt idx="0">
                  <c:v>3.2486760716178065E-2</c:v>
                </c:pt>
                <c:pt idx="1">
                  <c:v>3.1660223199818205E-2</c:v>
                </c:pt>
                <c:pt idx="2">
                  <c:v>-1.0112782032476644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96-44D9-8FB3-319C9B3EE6D8}"/>
            </c:ext>
          </c:extLst>
        </c:ser>
        <c:ser>
          <c:idx val="1"/>
          <c:order val="1"/>
          <c:tx>
            <c:strRef>
              <c:f>'Abril 2024'!$D$11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00A4EB"/>
            </a:solidFill>
            <a:ln>
              <a:solidFill>
                <a:srgbClr val="00A4EB"/>
              </a:solidFill>
            </a:ln>
            <a:effectLst/>
            <a:sp3d>
              <a:contourClr>
                <a:srgbClr val="00A4EB"/>
              </a:contourClr>
            </a:sp3d>
          </c:spPr>
          <c:invertIfNegative val="0"/>
          <c:dLbls>
            <c:dLbl>
              <c:idx val="1"/>
              <c:layout>
                <c:manualLayout>
                  <c:x val="6.8484535639122537E-3"/>
                  <c:y val="9.84413453650533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96-44D9-8FB3-319C9B3EE6D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cap="none" spc="0" baseline="0">
                    <a:ln w="0">
                      <a:solidFill>
                        <a:schemeClr val="bg1"/>
                      </a:solidFill>
                    </a:ln>
                    <a:solidFill>
                      <a:schemeClr val="bg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'Abril 2024'!$B$14:$B$16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'Abril 2024'!$S$11:$S$13</c:f>
              <c:numCache>
                <c:formatCode>General</c:formatCode>
                <c:ptCount val="3"/>
                <c:pt idx="0">
                  <c:v>0.96751323928382194</c:v>
                </c:pt>
                <c:pt idx="1">
                  <c:v>0.9683397768001818</c:v>
                </c:pt>
                <c:pt idx="2">
                  <c:v>2.0112782032476644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96-44D9-8FB3-319C9B3EE6D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6312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ES" sz="1200">
                <a:latin typeface="Arial" panose="020B0604020202020204" pitchFamily="34" charset="0"/>
                <a:cs typeface="Arial" panose="020B0604020202020204" pitchFamily="34" charset="0"/>
              </a:rPr>
              <a:t>Superintendencia de Salud y Riesgos Laborales. </a:t>
            </a:r>
          </a:p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ES" sz="1200">
                <a:latin typeface="Arial" panose="020B0604020202020204" pitchFamily="34" charset="0"/>
                <a:cs typeface="Arial" panose="020B0604020202020204" pitchFamily="34" charset="0"/>
              </a:rPr>
              <a:t>Gastos Presupuestado Vs Ejecutado.</a:t>
            </a:r>
          </a:p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ES" sz="1200" baseline="0">
                <a:latin typeface="Arial" panose="020B0604020202020204" pitchFamily="34" charset="0"/>
                <a:cs typeface="Arial" panose="020B0604020202020204" pitchFamily="34" charset="0"/>
              </a:rPr>
              <a:t>Período: Abril 2024</a:t>
            </a:r>
            <a:endParaRPr lang="es-ES" sz="12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32908098389548329"/>
          <c:y val="6.6336009722339859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'Abril 2024'!$C$17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A4EB"/>
            </a:solidFill>
          </c:spPr>
          <c:invertIfNegative val="0"/>
          <c:cat>
            <c:strRef>
              <c:f>'Abril 2024'!$B$19:$B$25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'Abril 2024'!$R$24:$R$29</c:f>
              <c:numCache>
                <c:formatCode>General</c:formatCode>
                <c:ptCount val="6"/>
                <c:pt idx="0">
                  <c:v>4.752874941844043E-2</c:v>
                </c:pt>
                <c:pt idx="1">
                  <c:v>0.32802740490612359</c:v>
                </c:pt>
                <c:pt idx="2">
                  <c:v>0.41073462406015038</c:v>
                </c:pt>
                <c:pt idx="3">
                  <c:v>1</c:v>
                </c:pt>
                <c:pt idx="4">
                  <c:v>0.89065606638081629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5-479A-94D9-DB719CBB27EC}"/>
            </c:ext>
          </c:extLst>
        </c:ser>
        <c:ser>
          <c:idx val="1"/>
          <c:order val="1"/>
          <c:tx>
            <c:strRef>
              <c:f>'Abril 2024'!$D$17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003EAB"/>
            </a:solidFill>
          </c:spPr>
          <c:invertIfNegative val="0"/>
          <c:dLbls>
            <c:dLbl>
              <c:idx val="3"/>
              <c:layout>
                <c:manualLayout>
                  <c:x val="1.6328486986967295E-3"/>
                  <c:y val="4.27631689709824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95-479A-94D9-DB719CBB27EC}"/>
                </c:ext>
              </c:extLst>
            </c:dLbl>
            <c:dLbl>
              <c:idx val="5"/>
              <c:layout>
                <c:manualLayout>
                  <c:x val="0"/>
                  <c:y val="4.2763168970982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95-479A-94D9-DB719CBB27E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'Abril 2024'!$B$19:$B$25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'Abril 2024'!$S$24:$S$29</c:f>
              <c:numCache>
                <c:formatCode>General</c:formatCode>
                <c:ptCount val="6"/>
                <c:pt idx="0">
                  <c:v>1.0475287494184404</c:v>
                </c:pt>
                <c:pt idx="1">
                  <c:v>0.67197259509387641</c:v>
                </c:pt>
                <c:pt idx="2">
                  <c:v>0.58926537593984962</c:v>
                </c:pt>
                <c:pt idx="3">
                  <c:v>0</c:v>
                </c:pt>
                <c:pt idx="4">
                  <c:v>0.10934393361918374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95-479A-94D9-DB719CBB2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  <c:txPr>
        <a:bodyPr/>
        <a:lstStyle/>
        <a:p>
          <a:pPr>
            <a:defRPr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2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Superintendencia de Salud y Riesgos Laborales. </a:t>
            </a:r>
          </a:p>
          <a:p>
            <a:pPr>
              <a:defRPr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ES" sz="12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Ingresos Presupuestado Vs Ejecutado.</a:t>
            </a:r>
          </a:p>
          <a:p>
            <a:pPr>
              <a:defRPr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ES" sz="12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Período: Mayo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209830550654762E-2"/>
          <c:y val="0.15455596712831279"/>
          <c:w val="0.98105328858442797"/>
          <c:h val="0.78133965738359135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'Mayo 2024'!$C$11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3EAB"/>
            </a:solidFill>
            <a:ln>
              <a:noFill/>
            </a:ln>
            <a:effectLst/>
            <a:sp3d/>
          </c:spPr>
          <c:invertIfNegative val="0"/>
          <c:dLbls>
            <c:delete val="1"/>
          </c:dLbls>
          <c:cat>
            <c:strRef>
              <c:f>'Mayo 2024'!$B$14:$B$16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'Mayo 2024'!$R$11:$R$13</c:f>
              <c:numCache>
                <c:formatCode>General</c:formatCode>
                <c:ptCount val="3"/>
                <c:pt idx="0">
                  <c:v>2.5103502697778723E-2</c:v>
                </c:pt>
                <c:pt idx="1">
                  <c:v>2.4431858130329442E-2</c:v>
                </c:pt>
                <c:pt idx="2">
                  <c:v>-1.0202481093746458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9F-4DD6-9008-27987A27AB30}"/>
            </c:ext>
          </c:extLst>
        </c:ser>
        <c:ser>
          <c:idx val="1"/>
          <c:order val="1"/>
          <c:tx>
            <c:strRef>
              <c:f>'Mayo 2024'!$D$11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00A4EB"/>
            </a:solidFill>
            <a:ln>
              <a:solidFill>
                <a:srgbClr val="00A4EB"/>
              </a:solidFill>
            </a:ln>
            <a:effectLst/>
            <a:sp3d>
              <a:contourClr>
                <a:srgbClr val="00A4EB"/>
              </a:contourClr>
            </a:sp3d>
          </c:spPr>
          <c:invertIfNegative val="0"/>
          <c:dLbls>
            <c:dLbl>
              <c:idx val="1"/>
              <c:layout>
                <c:manualLayout>
                  <c:x val="6.8484535639122537E-3"/>
                  <c:y val="9.84413453650533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9F-4DD6-9008-27987A27AB3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cap="none" spc="0" baseline="0">
                    <a:ln w="0">
                      <a:solidFill>
                        <a:schemeClr val="bg1"/>
                      </a:solidFill>
                    </a:ln>
                    <a:solidFill>
                      <a:schemeClr val="bg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'Mayo 2024'!$B$14:$B$16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'Mayo 2024'!$S$11:$S$13</c:f>
              <c:numCache>
                <c:formatCode>General</c:formatCode>
                <c:ptCount val="3"/>
                <c:pt idx="0">
                  <c:v>0.97489649730222128</c:v>
                </c:pt>
                <c:pt idx="1">
                  <c:v>0.97556814186967056</c:v>
                </c:pt>
                <c:pt idx="2">
                  <c:v>2.0202481093746458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9F-4DD6-9008-27987A27AB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6312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ES" sz="1200">
                <a:latin typeface="Arial" panose="020B0604020202020204" pitchFamily="34" charset="0"/>
                <a:cs typeface="Arial" panose="020B0604020202020204" pitchFamily="34" charset="0"/>
              </a:rPr>
              <a:t>Superintendencia de Salud y Riesgos Laborales. </a:t>
            </a:r>
          </a:p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ES" sz="1200">
                <a:latin typeface="Arial" panose="020B0604020202020204" pitchFamily="34" charset="0"/>
                <a:cs typeface="Arial" panose="020B0604020202020204" pitchFamily="34" charset="0"/>
              </a:rPr>
              <a:t>Gastos Presupuestado Vs Ejecutado.</a:t>
            </a:r>
          </a:p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ES" sz="1200" baseline="0">
                <a:latin typeface="Arial" panose="020B0604020202020204" pitchFamily="34" charset="0"/>
                <a:cs typeface="Arial" panose="020B0604020202020204" pitchFamily="34" charset="0"/>
              </a:rPr>
              <a:t>Período: Mayo 2024</a:t>
            </a:r>
            <a:endParaRPr lang="es-ES" sz="12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32908098389548329"/>
          <c:y val="6.6336009722339859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'Mayo 2024'!$C$17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A4EB"/>
            </a:solidFill>
          </c:spPr>
          <c:invertIfNegative val="0"/>
          <c:cat>
            <c:strRef>
              <c:f>'Mayo 2024'!$B$19:$B$25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'Mayo 2024'!$R$24:$R$29</c:f>
              <c:numCache>
                <c:formatCode>General</c:formatCode>
                <c:ptCount val="6"/>
                <c:pt idx="0">
                  <c:v>3.1077107964421646E-2</c:v>
                </c:pt>
                <c:pt idx="1">
                  <c:v>0.26177268779515706</c:v>
                </c:pt>
                <c:pt idx="2">
                  <c:v>0.52471699248120296</c:v>
                </c:pt>
                <c:pt idx="3">
                  <c:v>1</c:v>
                </c:pt>
                <c:pt idx="4">
                  <c:v>0.98316468066651508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50-46DD-8D6E-B29114B80ED1}"/>
            </c:ext>
          </c:extLst>
        </c:ser>
        <c:ser>
          <c:idx val="1"/>
          <c:order val="1"/>
          <c:tx>
            <c:strRef>
              <c:f>'Mayo 2024'!$D$17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003EAB"/>
            </a:solidFill>
          </c:spPr>
          <c:invertIfNegative val="0"/>
          <c:dLbls>
            <c:dLbl>
              <c:idx val="3"/>
              <c:layout>
                <c:manualLayout>
                  <c:x val="1.6328486986967295E-3"/>
                  <c:y val="4.27631689709824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50-46DD-8D6E-B29114B80ED1}"/>
                </c:ext>
              </c:extLst>
            </c:dLbl>
            <c:dLbl>
              <c:idx val="5"/>
              <c:layout>
                <c:manualLayout>
                  <c:x val="0"/>
                  <c:y val="4.2763168970982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50-46DD-8D6E-B29114B80ED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'Mayo 2024'!$B$19:$B$25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'Mayo 2024'!$S$24:$S$29</c:f>
              <c:numCache>
                <c:formatCode>General</c:formatCode>
                <c:ptCount val="6"/>
                <c:pt idx="0">
                  <c:v>1.0310771079644216</c:v>
                </c:pt>
                <c:pt idx="1">
                  <c:v>0.73822731220484294</c:v>
                </c:pt>
                <c:pt idx="2">
                  <c:v>0.47528300751879698</c:v>
                </c:pt>
                <c:pt idx="3">
                  <c:v>0</c:v>
                </c:pt>
                <c:pt idx="4">
                  <c:v>1.6835319333484935E-2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50-46DD-8D6E-B29114B80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  <c:txPr>
        <a:bodyPr/>
        <a:lstStyle/>
        <a:p>
          <a:pPr>
            <a:defRPr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2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Superintendencia de Salud y Riesgos Laborales. </a:t>
            </a:r>
          </a:p>
          <a:p>
            <a:pPr>
              <a:defRPr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ES" sz="12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Ingresos Presupuestado Vs Ejecutado.</a:t>
            </a:r>
          </a:p>
          <a:p>
            <a:pPr>
              <a:defRPr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ES" sz="12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Período: Junio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209830550654762E-2"/>
          <c:y val="0.15455596712831279"/>
          <c:w val="0.98105328858442797"/>
          <c:h val="0.78133965738359135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'Junio 2024'!$C$11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3EAB"/>
            </a:solidFill>
            <a:ln>
              <a:noFill/>
            </a:ln>
            <a:effectLst/>
            <a:sp3d/>
          </c:spPr>
          <c:invertIfNegative val="0"/>
          <c:dLbls>
            <c:delete val="1"/>
          </c:dLbls>
          <c:cat>
            <c:strRef>
              <c:f>'Junio 2024'!$B$14:$B$16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'Junio 2024'!$R$11:$R$13</c:f>
              <c:numCache>
                <c:formatCode>General</c:formatCode>
                <c:ptCount val="3"/>
                <c:pt idx="0">
                  <c:v>2.0740448696891733E-2</c:v>
                </c:pt>
                <c:pt idx="1">
                  <c:v>2.0196340784965905E-2</c:v>
                </c:pt>
                <c:pt idx="2">
                  <c:v>-1.0207637359905126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FE-4247-8E95-9552AF65F068}"/>
            </c:ext>
          </c:extLst>
        </c:ser>
        <c:ser>
          <c:idx val="1"/>
          <c:order val="1"/>
          <c:tx>
            <c:strRef>
              <c:f>'Junio 2024'!$D$11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00A4EB"/>
            </a:solidFill>
            <a:ln>
              <a:solidFill>
                <a:srgbClr val="00A4EB"/>
              </a:solidFill>
            </a:ln>
            <a:effectLst/>
            <a:sp3d>
              <a:contourClr>
                <a:srgbClr val="00A4EB"/>
              </a:contourClr>
            </a:sp3d>
          </c:spPr>
          <c:invertIfNegative val="0"/>
          <c:dLbls>
            <c:dLbl>
              <c:idx val="1"/>
              <c:layout>
                <c:manualLayout>
                  <c:x val="6.8484535639122537E-3"/>
                  <c:y val="9.84413453650533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FE-4247-8E95-9552AF65F06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cap="none" spc="0" baseline="0">
                    <a:ln w="0">
                      <a:solidFill>
                        <a:schemeClr val="bg1"/>
                      </a:solidFill>
                    </a:ln>
                    <a:solidFill>
                      <a:schemeClr val="bg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'Junio 2024'!$B$14:$B$16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'Junio 2024'!$S$11:$S$13</c:f>
              <c:numCache>
                <c:formatCode>General</c:formatCode>
                <c:ptCount val="3"/>
                <c:pt idx="0">
                  <c:v>0.97925955130310827</c:v>
                </c:pt>
                <c:pt idx="1">
                  <c:v>0.9798036592150341</c:v>
                </c:pt>
                <c:pt idx="2">
                  <c:v>2.0207637359905126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FE-4247-8E95-9552AF65F06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6312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ES" sz="1200">
                <a:latin typeface="Arial" panose="020B0604020202020204" pitchFamily="34" charset="0"/>
                <a:cs typeface="Arial" panose="020B0604020202020204" pitchFamily="34" charset="0"/>
              </a:rPr>
              <a:t>Superintendencia de Salud y Riesgos Laborales. </a:t>
            </a:r>
          </a:p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ES" sz="1200">
                <a:latin typeface="Arial" panose="020B0604020202020204" pitchFamily="34" charset="0"/>
                <a:cs typeface="Arial" panose="020B0604020202020204" pitchFamily="34" charset="0"/>
              </a:rPr>
              <a:t>Gastos Presupuestado Vs Ejecutado.</a:t>
            </a:r>
          </a:p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ES" sz="1200" baseline="0">
                <a:latin typeface="Arial" panose="020B0604020202020204" pitchFamily="34" charset="0"/>
                <a:cs typeface="Arial" panose="020B0604020202020204" pitchFamily="34" charset="0"/>
              </a:rPr>
              <a:t>Período: Junio 2024</a:t>
            </a:r>
            <a:endParaRPr lang="es-ES" sz="12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32908098389548329"/>
          <c:y val="6.6336009722339859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'Junio 2024'!$C$17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A4EB"/>
            </a:solidFill>
          </c:spPr>
          <c:invertIfNegative val="0"/>
          <c:cat>
            <c:strRef>
              <c:f>'Junio 2024'!$B$19:$B$25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'Junio 2024'!$R$24:$R$29</c:f>
              <c:numCache>
                <c:formatCode>General</c:formatCode>
                <c:ptCount val="6"/>
                <c:pt idx="0">
                  <c:v>1.1476380854891333E-2</c:v>
                </c:pt>
                <c:pt idx="1">
                  <c:v>0.22996676639951497</c:v>
                </c:pt>
                <c:pt idx="2">
                  <c:v>0.54285000000000005</c:v>
                </c:pt>
                <c:pt idx="3">
                  <c:v>1</c:v>
                </c:pt>
                <c:pt idx="4">
                  <c:v>0.98629003025741491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11-4E43-B77E-3142D36728B2}"/>
            </c:ext>
          </c:extLst>
        </c:ser>
        <c:ser>
          <c:idx val="1"/>
          <c:order val="1"/>
          <c:tx>
            <c:strRef>
              <c:f>'Junio 2024'!$D$17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003EAB"/>
            </a:solidFill>
          </c:spPr>
          <c:invertIfNegative val="0"/>
          <c:dLbls>
            <c:dLbl>
              <c:idx val="3"/>
              <c:layout>
                <c:manualLayout>
                  <c:x val="1.6328486986967295E-3"/>
                  <c:y val="4.27631689709824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11-4E43-B77E-3142D36728B2}"/>
                </c:ext>
              </c:extLst>
            </c:dLbl>
            <c:dLbl>
              <c:idx val="5"/>
              <c:layout>
                <c:manualLayout>
                  <c:x val="0"/>
                  <c:y val="4.2763168970982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11-4E43-B77E-3142D36728B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'Junio 2024'!$B$19:$B$25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'Junio 2024'!$S$24:$S$29</c:f>
              <c:numCache>
                <c:formatCode>General</c:formatCode>
                <c:ptCount val="6"/>
                <c:pt idx="0">
                  <c:v>0.98852361914510867</c:v>
                </c:pt>
                <c:pt idx="1">
                  <c:v>0.77003323360048503</c:v>
                </c:pt>
                <c:pt idx="2">
                  <c:v>0.45715</c:v>
                </c:pt>
                <c:pt idx="3">
                  <c:v>0</c:v>
                </c:pt>
                <c:pt idx="4">
                  <c:v>1.3709969742585081E-2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11-4E43-B77E-3142D3672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  <c:txPr>
        <a:bodyPr/>
        <a:lstStyle/>
        <a:p>
          <a:pPr>
            <a:defRPr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2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Superintendencia de Salud y Riesgos Laborales. </a:t>
            </a:r>
          </a:p>
          <a:p>
            <a:pPr>
              <a:defRPr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ES" sz="12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Ingresos Presupuestado Vs Ejecutado.</a:t>
            </a:r>
          </a:p>
          <a:p>
            <a:pPr>
              <a:defRPr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ES" sz="12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Período: Julio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209830550654762E-2"/>
          <c:y val="0.15455596712831279"/>
          <c:w val="0.98105328858442797"/>
          <c:h val="0.78133965738359135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'Julio 2024'!$C$11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3EAB"/>
            </a:solidFill>
            <a:ln>
              <a:noFill/>
            </a:ln>
            <a:effectLst/>
            <a:sp3d/>
          </c:spPr>
          <c:invertIfNegative val="0"/>
          <c:dLbls>
            <c:delete val="1"/>
          </c:dLbls>
          <c:cat>
            <c:strRef>
              <c:f>'Julio 2024'!$B$14:$B$16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'Julio 2024'!$R$11:$R$13</c:f>
              <c:numCache>
                <c:formatCode>General</c:formatCode>
                <c:ptCount val="3"/>
                <c:pt idx="0">
                  <c:v>1.4850603286838293E-2</c:v>
                </c:pt>
                <c:pt idx="1">
                  <c:v>1.4561736875704057E-2</c:v>
                </c:pt>
                <c:pt idx="2">
                  <c:v>-1.0820343970210224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01-40E3-8D9C-6585227C7C42}"/>
            </c:ext>
          </c:extLst>
        </c:ser>
        <c:ser>
          <c:idx val="1"/>
          <c:order val="1"/>
          <c:tx>
            <c:strRef>
              <c:f>'Julio 2024'!$D$11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00A4EB"/>
            </a:solidFill>
            <a:ln>
              <a:solidFill>
                <a:srgbClr val="00A4EB"/>
              </a:solidFill>
            </a:ln>
            <a:effectLst/>
            <a:sp3d>
              <a:contourClr>
                <a:srgbClr val="00A4EB"/>
              </a:contourClr>
            </a:sp3d>
          </c:spPr>
          <c:invertIfNegative val="0"/>
          <c:dLbls>
            <c:dLbl>
              <c:idx val="1"/>
              <c:layout>
                <c:manualLayout>
                  <c:x val="6.8484535639122537E-3"/>
                  <c:y val="9.84413453650533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01-40E3-8D9C-6585227C7C4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cap="none" spc="0" baseline="0">
                    <a:ln w="0">
                      <a:solidFill>
                        <a:schemeClr val="bg1"/>
                      </a:solidFill>
                    </a:ln>
                    <a:solidFill>
                      <a:schemeClr val="bg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'Julio 2024'!$B$14:$B$16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'Julio 2024'!$S$11:$S$13</c:f>
              <c:numCache>
                <c:formatCode>General</c:formatCode>
                <c:ptCount val="3"/>
                <c:pt idx="0">
                  <c:v>0.98514939671316171</c:v>
                </c:pt>
                <c:pt idx="1">
                  <c:v>0.98543826312429594</c:v>
                </c:pt>
                <c:pt idx="2">
                  <c:v>2.0820343970210224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01-40E3-8D9C-6585227C7C4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6312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ES" sz="1200">
                <a:latin typeface="Arial" panose="020B0604020202020204" pitchFamily="34" charset="0"/>
                <a:cs typeface="Arial" panose="020B0604020202020204" pitchFamily="34" charset="0"/>
              </a:rPr>
              <a:t>Superintendencia de Salud y Riesgos Laborales. </a:t>
            </a:r>
          </a:p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ES" sz="1200">
                <a:latin typeface="Arial" panose="020B0604020202020204" pitchFamily="34" charset="0"/>
                <a:cs typeface="Arial" panose="020B0604020202020204" pitchFamily="34" charset="0"/>
              </a:rPr>
              <a:t>Gastos Presupuestado Vs Ejecutado.</a:t>
            </a:r>
          </a:p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ES" sz="1200" baseline="0">
                <a:latin typeface="Arial" panose="020B0604020202020204" pitchFamily="34" charset="0"/>
                <a:cs typeface="Arial" panose="020B0604020202020204" pitchFamily="34" charset="0"/>
              </a:rPr>
              <a:t>Período: Julio 2024</a:t>
            </a:r>
            <a:endParaRPr lang="es-ES" sz="12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32908098389548329"/>
          <c:y val="6.6336009722339859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'Julio 2024'!$C$17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A4EB"/>
            </a:solidFill>
          </c:spPr>
          <c:invertIfNegative val="0"/>
          <c:cat>
            <c:strRef>
              <c:f>'Julio 2024'!$B$19:$B$25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'Julio 2024'!$R$24:$R$29</c:f>
              <c:numCache>
                <c:formatCode>General</c:formatCode>
                <c:ptCount val="6"/>
                <c:pt idx="0">
                  <c:v>0.12541198137140108</c:v>
                </c:pt>
                <c:pt idx="1">
                  <c:v>0.21033600287921361</c:v>
                </c:pt>
                <c:pt idx="2">
                  <c:v>0.60815703544575728</c:v>
                </c:pt>
                <c:pt idx="3">
                  <c:v>1</c:v>
                </c:pt>
                <c:pt idx="4">
                  <c:v>0.98681794757106389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9D-4890-ADFD-2CFD4ECDBC70}"/>
            </c:ext>
          </c:extLst>
        </c:ser>
        <c:ser>
          <c:idx val="1"/>
          <c:order val="1"/>
          <c:tx>
            <c:strRef>
              <c:f>'Julio 2024'!$D$17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003EAB"/>
            </a:solidFill>
          </c:spPr>
          <c:invertIfNegative val="0"/>
          <c:dLbls>
            <c:dLbl>
              <c:idx val="3"/>
              <c:layout>
                <c:manualLayout>
                  <c:x val="1.6328486986967295E-3"/>
                  <c:y val="4.27631689709824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9D-4890-ADFD-2CFD4ECDBC70}"/>
                </c:ext>
              </c:extLst>
            </c:dLbl>
            <c:dLbl>
              <c:idx val="5"/>
              <c:layout>
                <c:manualLayout>
                  <c:x val="0"/>
                  <c:y val="4.2763168970982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9D-4890-ADFD-2CFD4ECDBC7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'Julio 2024'!$B$19:$B$25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'Julio 2024'!$S$24:$S$29</c:f>
              <c:numCache>
                <c:formatCode>General</c:formatCode>
                <c:ptCount val="6"/>
                <c:pt idx="0">
                  <c:v>0.87458801862859892</c:v>
                </c:pt>
                <c:pt idx="1">
                  <c:v>0.78966399712078639</c:v>
                </c:pt>
                <c:pt idx="2">
                  <c:v>0.39184296455424272</c:v>
                </c:pt>
                <c:pt idx="3">
                  <c:v>0</c:v>
                </c:pt>
                <c:pt idx="4">
                  <c:v>1.3182052428936089E-2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9D-4890-ADFD-2CFD4ECDB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  <c:txPr>
        <a:bodyPr/>
        <a:lstStyle/>
        <a:p>
          <a:pPr>
            <a:defRPr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2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Superintendencia de Salud y Riesgos Laborales. </a:t>
            </a:r>
          </a:p>
          <a:p>
            <a:pPr>
              <a:defRPr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ES" sz="12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Ingresos Presupuestado Vs Ejecutado.</a:t>
            </a:r>
          </a:p>
          <a:p>
            <a:pPr>
              <a:defRPr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ES" sz="12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Período: Agosto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209830550654762E-2"/>
          <c:y val="0.15455596712831279"/>
          <c:w val="0.98105328858442797"/>
          <c:h val="0.78133965738359135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'Agosto 2024'!$C$11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3EAB"/>
            </a:solidFill>
            <a:ln>
              <a:noFill/>
            </a:ln>
            <a:effectLst/>
            <a:sp3d/>
          </c:spPr>
          <c:invertIfNegative val="0"/>
          <c:dLbls>
            <c:delete val="1"/>
          </c:dLbls>
          <c:cat>
            <c:strRef>
              <c:f>'Agosto 2024'!$B$14:$B$16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'Agosto 2024'!$R$11:$R$13</c:f>
              <c:numCache>
                <c:formatCode>General</c:formatCode>
                <c:ptCount val="3"/>
                <c:pt idx="0">
                  <c:v>1.2511369908908443E-2</c:v>
                </c:pt>
                <c:pt idx="1">
                  <c:v>1.2483044452073933E-2</c:v>
                </c:pt>
                <c:pt idx="2">
                  <c:v>-1.0926869378544026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3-4CBC-B6BA-6715482B5F7F}"/>
            </c:ext>
          </c:extLst>
        </c:ser>
        <c:ser>
          <c:idx val="1"/>
          <c:order val="1"/>
          <c:tx>
            <c:strRef>
              <c:f>'Agosto 2024'!$D$11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00A4EB"/>
            </a:solidFill>
            <a:ln>
              <a:solidFill>
                <a:srgbClr val="00A4EB"/>
              </a:solidFill>
            </a:ln>
            <a:effectLst/>
            <a:sp3d>
              <a:contourClr>
                <a:srgbClr val="00A4EB"/>
              </a:contourClr>
            </a:sp3d>
          </c:spPr>
          <c:invertIfNegative val="0"/>
          <c:dLbls>
            <c:dLbl>
              <c:idx val="1"/>
              <c:layout>
                <c:manualLayout>
                  <c:x val="6.8484535639122537E-3"/>
                  <c:y val="9.84413453650533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C3-4CBC-B6BA-6715482B5F7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cap="none" spc="0" baseline="0">
                    <a:ln w="0">
                      <a:solidFill>
                        <a:schemeClr val="bg1"/>
                      </a:solidFill>
                    </a:ln>
                    <a:solidFill>
                      <a:sysClr val="windowText" lastClr="000000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'Agosto 2024'!$B$14:$B$16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'Agosto 2024'!$S$11:$S$13</c:f>
              <c:numCache>
                <c:formatCode>General</c:formatCode>
                <c:ptCount val="3"/>
                <c:pt idx="0">
                  <c:v>0.98748863009109156</c:v>
                </c:pt>
                <c:pt idx="1">
                  <c:v>0.98751695554792607</c:v>
                </c:pt>
                <c:pt idx="2">
                  <c:v>2.0926869378544026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C3-4CBC-B6BA-6715482B5F7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6312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/>
              <a:t>Enero-Diciembre 2015.</a:t>
            </a:r>
          </a:p>
        </c:rich>
      </c:tx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'Enero-Diciembre 2015'!$C$20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'Enero-Diciembre 2015'!$B$22:$B$28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'Enero-Diciembre 2015'!$C$40:$C$46</c:f>
              <c:numCache>
                <c:formatCode>0%</c:formatCode>
                <c:ptCount val="7"/>
                <c:pt idx="0">
                  <c:v>5.5764081582304614E-2</c:v>
                </c:pt>
                <c:pt idx="1">
                  <c:v>8.159690467623637E-2</c:v>
                </c:pt>
                <c:pt idx="2">
                  <c:v>1.9048849939979129E-2</c:v>
                </c:pt>
                <c:pt idx="3">
                  <c:v>0.22177999627054901</c:v>
                </c:pt>
                <c:pt idx="4">
                  <c:v>0.98360655737704916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3B-4001-BE37-03A8F6124DDE}"/>
            </c:ext>
          </c:extLst>
        </c:ser>
        <c:ser>
          <c:idx val="1"/>
          <c:order val="1"/>
          <c:tx>
            <c:strRef>
              <c:f>'Enero-Diciembre 2015'!$D$20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9BBB59"/>
            </a:solidFill>
          </c:spPr>
          <c:invertIfNegative val="0"/>
          <c:dLbls>
            <c:dLbl>
              <c:idx val="0"/>
              <c:layout>
                <c:manualLayout>
                  <c:x val="-1.1169435606554839E-3"/>
                  <c:y val="-0.330939991045903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3B-4001-BE37-03A8F6124DDE}"/>
                </c:ext>
              </c:extLst>
            </c:dLbl>
            <c:dLbl>
              <c:idx val="1"/>
              <c:layout>
                <c:manualLayout>
                  <c:x val="5.2592413099926717E-3"/>
                  <c:y val="-0.32334910948380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3B-4001-BE37-03A8F6124DDE}"/>
                </c:ext>
              </c:extLst>
            </c:dLbl>
            <c:dLbl>
              <c:idx val="2"/>
              <c:layout>
                <c:manualLayout>
                  <c:x val="3.7310529210178608E-3"/>
                  <c:y val="-0.337861110054262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3B-4001-BE37-03A8F6124DDE}"/>
                </c:ext>
              </c:extLst>
            </c:dLbl>
            <c:dLbl>
              <c:idx val="3"/>
              <c:layout>
                <c:manualLayout>
                  <c:x val="3.8492776624713611E-3"/>
                  <c:y val="-0.275154202119933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3B-4001-BE37-03A8F6124DDE}"/>
                </c:ext>
              </c:extLst>
            </c:dLbl>
            <c:dLbl>
              <c:idx val="4"/>
              <c:layout>
                <c:manualLayout>
                  <c:x val="7.4227410438892734E-3"/>
                  <c:y val="-3.9268329276232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3B-4001-BE37-03A8F6124DDE}"/>
                </c:ext>
              </c:extLst>
            </c:dLbl>
            <c:dLbl>
              <c:idx val="5"/>
              <c:layout>
                <c:manualLayout>
                  <c:x val="1.6554070743756151E-3"/>
                  <c:y val="-0.346438808612299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3B-4001-BE37-03A8F6124DDE}"/>
                </c:ext>
              </c:extLst>
            </c:dLbl>
            <c:dLbl>
              <c:idx val="6"/>
              <c:layout>
                <c:manualLayout>
                  <c:x val="4.7206474492588408E-3"/>
                  <c:y val="-0.3478348053034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3B-4001-BE37-03A8F6124DD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'Enero-Diciembre 2015'!$B$22:$B$28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'Enero-Diciembre 2015'!$D$40:$D$46</c:f>
              <c:numCache>
                <c:formatCode>0%</c:formatCode>
                <c:ptCount val="7"/>
                <c:pt idx="0">
                  <c:v>0.94423591841769539</c:v>
                </c:pt>
                <c:pt idx="1">
                  <c:v>0.91840309532376363</c:v>
                </c:pt>
                <c:pt idx="2">
                  <c:v>0.98095115006002087</c:v>
                </c:pt>
                <c:pt idx="3">
                  <c:v>0.77822000372945099</c:v>
                </c:pt>
                <c:pt idx="4">
                  <c:v>1.6393442622950821E-2</c:v>
                </c:pt>
                <c:pt idx="5">
                  <c:v>1.2287198330310085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F3B-4001-BE37-03A8F6124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0286416"/>
        <c:axId val="510287200"/>
        <c:axId val="0"/>
      </c:bar3DChart>
      <c:catAx>
        <c:axId val="510286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>
                <a:solidFill>
                  <a:schemeClr val="tx1"/>
                </a:solidFill>
              </a:defRPr>
            </a:pPr>
            <a:endParaRPr lang="en-US"/>
          </a:p>
        </c:txPr>
        <c:crossAx val="510287200"/>
        <c:crosses val="autoZero"/>
        <c:auto val="1"/>
        <c:lblAlgn val="ctr"/>
        <c:lblOffset val="100"/>
        <c:noMultiLvlLbl val="0"/>
      </c:catAx>
      <c:valAx>
        <c:axId val="51028720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02864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Año: </a:t>
            </a:r>
            <a:r>
              <a:rPr lang="es-ES"/>
              <a:t>2016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'Enero-Diciembre 2016'!$C$19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'Enero-Diciembre 2016'!$B$21:$B$27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'Enero-Diciembre 2016'!$R$26:$R$32</c:f>
              <c:numCache>
                <c:formatCode>General</c:formatCode>
                <c:ptCount val="7"/>
                <c:pt idx="0">
                  <c:v>6.0787281955898886E-2</c:v>
                </c:pt>
                <c:pt idx="1">
                  <c:v>0.24223264486766316</c:v>
                </c:pt>
                <c:pt idx="2">
                  <c:v>0.11001995469002346</c:v>
                </c:pt>
                <c:pt idx="3">
                  <c:v>2.8629099496198855</c:v>
                </c:pt>
                <c:pt idx="4">
                  <c:v>1</c:v>
                </c:pt>
                <c:pt idx="5">
                  <c:v>0.55560298473844993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9F-4939-9595-218D7F8F5B70}"/>
            </c:ext>
          </c:extLst>
        </c:ser>
        <c:ser>
          <c:idx val="1"/>
          <c:order val="1"/>
          <c:tx>
            <c:strRef>
              <c:f>'Enero-Diciembre 2016'!$D$19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'Enero-Diciembre 2016'!$B$21:$B$27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'Enero-Diciembre 2016'!$S$26:$S$32</c:f>
              <c:numCache>
                <c:formatCode>General</c:formatCode>
                <c:ptCount val="7"/>
                <c:pt idx="0">
                  <c:v>0.93921271804410111</c:v>
                </c:pt>
                <c:pt idx="1">
                  <c:v>0.75776735513233684</c:v>
                </c:pt>
                <c:pt idx="2">
                  <c:v>0.88998004530997654</c:v>
                </c:pt>
                <c:pt idx="3">
                  <c:v>3.8629099496198855</c:v>
                </c:pt>
                <c:pt idx="4">
                  <c:v>0</c:v>
                </c:pt>
                <c:pt idx="5">
                  <c:v>0.44439701526155007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9F-4939-9595-218D7F8F5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1683928"/>
        <c:axId val="511678440"/>
        <c:axId val="0"/>
      </c:bar3DChart>
      <c:catAx>
        <c:axId val="511683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1678440"/>
        <c:crosses val="autoZero"/>
        <c:auto val="1"/>
        <c:lblAlgn val="ctr"/>
        <c:lblOffset val="100"/>
        <c:noMultiLvlLbl val="0"/>
      </c:catAx>
      <c:valAx>
        <c:axId val="51167844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16839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ES" sz="1200">
                <a:latin typeface="Arial" panose="020B0604020202020204" pitchFamily="34" charset="0"/>
                <a:cs typeface="Arial" panose="020B0604020202020204" pitchFamily="34" charset="0"/>
              </a:rPr>
              <a:t>Superintendencia de Salud y Riesgos Laborales. </a:t>
            </a:r>
          </a:p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ES" sz="1200">
                <a:latin typeface="Arial" panose="020B0604020202020204" pitchFamily="34" charset="0"/>
                <a:cs typeface="Arial" panose="020B0604020202020204" pitchFamily="34" charset="0"/>
              </a:rPr>
              <a:t>Gastos Presupuestado Vs Ejecutado.</a:t>
            </a:r>
          </a:p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ES" sz="1200" baseline="0">
                <a:latin typeface="Arial" panose="020B0604020202020204" pitchFamily="34" charset="0"/>
                <a:cs typeface="Arial" panose="020B0604020202020204" pitchFamily="34" charset="0"/>
              </a:rPr>
              <a:t>Período: Agosto 2024</a:t>
            </a:r>
            <a:endParaRPr lang="es-ES" sz="12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32908098389548329"/>
          <c:y val="6.6336009722339859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'Agosto 2024'!$C$17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A4EB"/>
            </a:solidFill>
          </c:spPr>
          <c:invertIfNegative val="0"/>
          <c:cat>
            <c:strRef>
              <c:f>'Agosto 2024'!$B$19:$B$25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'Agosto 2024'!$R$24:$R$29</c:f>
              <c:numCache>
                <c:formatCode>General</c:formatCode>
                <c:ptCount val="6"/>
                <c:pt idx="0">
                  <c:v>0.13161819403508945</c:v>
                </c:pt>
                <c:pt idx="1">
                  <c:v>0.2391733557596406</c:v>
                </c:pt>
                <c:pt idx="2">
                  <c:v>0.28176781885861923</c:v>
                </c:pt>
                <c:pt idx="3">
                  <c:v>0.65713740601503767</c:v>
                </c:pt>
                <c:pt idx="4">
                  <c:v>1</c:v>
                </c:pt>
                <c:pt idx="5">
                  <c:v>0.98700095663909349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49-40C7-99D3-C62FE31E78C9}"/>
            </c:ext>
          </c:extLst>
        </c:ser>
        <c:ser>
          <c:idx val="1"/>
          <c:order val="1"/>
          <c:tx>
            <c:strRef>
              <c:f>'Agosto 2024'!$D$17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003EAB"/>
            </a:solidFill>
          </c:spPr>
          <c:invertIfNegative val="0"/>
          <c:dLbls>
            <c:dLbl>
              <c:idx val="3"/>
              <c:layout>
                <c:manualLayout>
                  <c:x val="1.6328486986967295E-3"/>
                  <c:y val="4.27631689709824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49-40C7-99D3-C62FE31E78C9}"/>
                </c:ext>
              </c:extLst>
            </c:dLbl>
            <c:dLbl>
              <c:idx val="5"/>
              <c:layout>
                <c:manualLayout>
                  <c:x val="0"/>
                  <c:y val="4.2763168970982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49-40C7-99D3-C62FE31E78C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tx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'Agosto 2024'!$B$19:$B$25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'Agosto 2024'!$S$24:$S$29</c:f>
              <c:numCache>
                <c:formatCode>General</c:formatCode>
                <c:ptCount val="6"/>
                <c:pt idx="0">
                  <c:v>0.86838180596491055</c:v>
                </c:pt>
                <c:pt idx="1">
                  <c:v>0.7608266442403594</c:v>
                </c:pt>
                <c:pt idx="2">
                  <c:v>1.2817678188586192</c:v>
                </c:pt>
                <c:pt idx="3">
                  <c:v>0.34286259398496238</c:v>
                </c:pt>
                <c:pt idx="4">
                  <c:v>0</c:v>
                </c:pt>
                <c:pt idx="5">
                  <c:v>1.2999043360906532E-2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49-40C7-99D3-C62FE31E7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  <c:txPr>
        <a:bodyPr/>
        <a:lstStyle/>
        <a:p>
          <a:pPr>
            <a:defRPr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2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Superintendencia de Salud y Riesgos Laborales. </a:t>
            </a:r>
          </a:p>
          <a:p>
            <a:pPr>
              <a:defRPr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ES" sz="12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Ingresos Presupuestado Vs Ejecutado.</a:t>
            </a:r>
          </a:p>
          <a:p>
            <a:pPr>
              <a:defRPr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ES" sz="12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Período: Septiembre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209830550654762E-2"/>
          <c:y val="0.15455596712831279"/>
          <c:w val="0.98105328858442797"/>
          <c:h val="0.78133965738359135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'Septiembre 2024'!$C$11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3EAB"/>
            </a:solidFill>
            <a:ln>
              <a:noFill/>
            </a:ln>
            <a:effectLst/>
            <a:sp3d/>
          </c:spPr>
          <c:invertIfNegative val="0"/>
          <c:dLbls>
            <c:delete val="1"/>
          </c:dLbls>
          <c:cat>
            <c:strRef>
              <c:f>'Septiembre 2024'!$B$14:$B$16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'Septiembre 2024'!$R$11:$R$13</c:f>
              <c:numCache>
                <c:formatCode>General</c:formatCode>
                <c:ptCount val="3"/>
                <c:pt idx="0">
                  <c:v>9.4404496154558704E-3</c:v>
                </c:pt>
                <c:pt idx="1">
                  <c:v>9.6057341091824178E-3</c:v>
                </c:pt>
                <c:pt idx="2">
                  <c:v>-1.1000317938012478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25-4EE4-84C3-6B04B6C2562B}"/>
            </c:ext>
          </c:extLst>
        </c:ser>
        <c:ser>
          <c:idx val="1"/>
          <c:order val="1"/>
          <c:tx>
            <c:strRef>
              <c:f>'Septiembre 2024'!$D$11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00A4EB"/>
            </a:solidFill>
            <a:ln>
              <a:solidFill>
                <a:srgbClr val="00A4EB"/>
              </a:solidFill>
            </a:ln>
            <a:effectLst/>
            <a:sp3d>
              <a:contourClr>
                <a:srgbClr val="00A4EB"/>
              </a:contourClr>
            </a:sp3d>
          </c:spPr>
          <c:invertIfNegative val="0"/>
          <c:dLbls>
            <c:dLbl>
              <c:idx val="1"/>
              <c:layout>
                <c:manualLayout>
                  <c:x val="6.8484535639122537E-3"/>
                  <c:y val="9.84413453650533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25-4EE4-84C3-6B04B6C2562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cap="none" spc="0" baseline="0">
                    <a:ln w="0">
                      <a:solidFill>
                        <a:schemeClr val="bg1"/>
                      </a:solidFill>
                    </a:ln>
                    <a:solidFill>
                      <a:sysClr val="windowText" lastClr="000000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'Septiembre 2024'!$B$14:$B$16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'Septiembre 2024'!$S$11:$S$13</c:f>
              <c:numCache>
                <c:formatCode>General</c:formatCode>
                <c:ptCount val="3"/>
                <c:pt idx="0">
                  <c:v>0.99055955038454413</c:v>
                </c:pt>
                <c:pt idx="1">
                  <c:v>0.99039426589081758</c:v>
                </c:pt>
                <c:pt idx="2">
                  <c:v>2.1000317938012478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25-4EE4-84C3-6B04B6C2562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6312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ES" sz="1200">
                <a:latin typeface="Arial" panose="020B0604020202020204" pitchFamily="34" charset="0"/>
                <a:cs typeface="Arial" panose="020B0604020202020204" pitchFamily="34" charset="0"/>
              </a:rPr>
              <a:t>Superintendencia de Salud y Riesgos Laborales. </a:t>
            </a:r>
          </a:p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ES" sz="1200">
                <a:latin typeface="Arial" panose="020B0604020202020204" pitchFamily="34" charset="0"/>
                <a:cs typeface="Arial" panose="020B0604020202020204" pitchFamily="34" charset="0"/>
              </a:rPr>
              <a:t>Gastos Presupuestado Vs Ejecutado.</a:t>
            </a:r>
          </a:p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ES" sz="1200" baseline="0">
                <a:latin typeface="Arial" panose="020B0604020202020204" pitchFamily="34" charset="0"/>
                <a:cs typeface="Arial" panose="020B0604020202020204" pitchFamily="34" charset="0"/>
              </a:rPr>
              <a:t>Período: Septiembre 2024</a:t>
            </a:r>
            <a:endParaRPr lang="es-ES" sz="12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32908098389548329"/>
          <c:y val="6.6336009722339859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'Septiembre 2024'!$C$17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A4EB"/>
            </a:solidFill>
          </c:spPr>
          <c:invertIfNegative val="0"/>
          <c:cat>
            <c:strRef>
              <c:f>'Septiembre 2024'!$B$19:$B$25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'Septiembre 2024'!$R$24:$R$29</c:f>
              <c:numCache>
                <c:formatCode>General</c:formatCode>
                <c:ptCount val="6"/>
                <c:pt idx="0">
                  <c:v>9.9815382482406734E-2</c:v>
                </c:pt>
                <c:pt idx="1">
                  <c:v>0.27781639874659714</c:v>
                </c:pt>
                <c:pt idx="2">
                  <c:v>0.30503355488018213</c:v>
                </c:pt>
                <c:pt idx="3">
                  <c:v>0.69312923976608187</c:v>
                </c:pt>
                <c:pt idx="4">
                  <c:v>1</c:v>
                </c:pt>
                <c:pt idx="5">
                  <c:v>0.98652595439735791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72-4193-A040-9E5B837CF392}"/>
            </c:ext>
          </c:extLst>
        </c:ser>
        <c:ser>
          <c:idx val="1"/>
          <c:order val="1"/>
          <c:tx>
            <c:strRef>
              <c:f>'Septiembre 2024'!$D$17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003EAB"/>
            </a:solidFill>
          </c:spPr>
          <c:invertIfNegative val="0"/>
          <c:dLbls>
            <c:dLbl>
              <c:idx val="3"/>
              <c:layout>
                <c:manualLayout>
                  <c:x val="1.6328486986967295E-3"/>
                  <c:y val="4.27631689709824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72-4193-A040-9E5B837CF392}"/>
                </c:ext>
              </c:extLst>
            </c:dLbl>
            <c:dLbl>
              <c:idx val="5"/>
              <c:layout>
                <c:manualLayout>
                  <c:x val="0"/>
                  <c:y val="4.2763168970982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72-4193-A040-9E5B837CF39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tx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'Septiembre 2024'!$B$19:$B$25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'Septiembre 2024'!$S$24:$S$29</c:f>
              <c:numCache>
                <c:formatCode>General</c:formatCode>
                <c:ptCount val="6"/>
                <c:pt idx="0">
                  <c:v>0.90018461751759327</c:v>
                </c:pt>
                <c:pt idx="1">
                  <c:v>0.72218360125340286</c:v>
                </c:pt>
                <c:pt idx="2">
                  <c:v>1.3050335548801821</c:v>
                </c:pt>
                <c:pt idx="3">
                  <c:v>0.30687076023391813</c:v>
                </c:pt>
                <c:pt idx="4">
                  <c:v>0</c:v>
                </c:pt>
                <c:pt idx="5">
                  <c:v>1.3474045602642058E-2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72-4193-A040-9E5B837CF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  <c:txPr>
        <a:bodyPr/>
        <a:lstStyle/>
        <a:p>
          <a:pPr>
            <a:defRPr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Enero 2017.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 2017'!$C$13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'Enero 2017'!$B$16:$B$18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 2017'!$R$13:$R$15</c:f>
              <c:numCache>
                <c:formatCode>General</c:formatCode>
                <c:ptCount val="3"/>
                <c:pt idx="0">
                  <c:v>3.4263401896099555E-2</c:v>
                </c:pt>
                <c:pt idx="1">
                  <c:v>7.1364006131785396E-2</c:v>
                </c:pt>
                <c:pt idx="2">
                  <c:v>-0.234071351175833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AC-49DC-B322-DDF008609A69}"/>
            </c:ext>
          </c:extLst>
        </c:ser>
        <c:ser>
          <c:idx val="1"/>
          <c:order val="1"/>
          <c:tx>
            <c:strRef>
              <c:f>'Enero 2017'!$D$13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'Enero 2017'!$B$16:$B$18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 2017'!$S$13:$S$15</c:f>
              <c:numCache>
                <c:formatCode>General</c:formatCode>
                <c:ptCount val="3"/>
                <c:pt idx="0">
                  <c:v>0.96573659810390045</c:v>
                </c:pt>
                <c:pt idx="1">
                  <c:v>0.9286359938682146</c:v>
                </c:pt>
                <c:pt idx="2">
                  <c:v>1.234071351175833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AC-49DC-B322-DDF008609A6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1679224"/>
        <c:axId val="511676872"/>
        <c:axId val="0"/>
      </c:bar3DChart>
      <c:catAx>
        <c:axId val="511679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1676872"/>
        <c:crosses val="autoZero"/>
        <c:auto val="1"/>
        <c:lblAlgn val="ctr"/>
        <c:lblOffset val="100"/>
        <c:noMultiLvlLbl val="0"/>
      </c:catAx>
      <c:valAx>
        <c:axId val="51167687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16792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026312986497262"/>
          <c:y val="0.89982723935699505"/>
          <c:w val="0.32411188501695004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Enero </a:t>
            </a:r>
            <a:r>
              <a:rPr lang="es-ES"/>
              <a:t>2017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 2017'!$C$19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'Enero 2017'!$B$21:$B$27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'Enero 2017'!$R$26:$R$32</c:f>
              <c:numCache>
                <c:formatCode>General</c:formatCode>
                <c:ptCount val="7"/>
                <c:pt idx="0">
                  <c:v>8.5260794841051979E-2</c:v>
                </c:pt>
                <c:pt idx="1">
                  <c:v>0.42928805747328269</c:v>
                </c:pt>
                <c:pt idx="2">
                  <c:v>0.3453121432994557</c:v>
                </c:pt>
                <c:pt idx="3">
                  <c:v>0.66416428684636153</c:v>
                </c:pt>
                <c:pt idx="4">
                  <c:v>1</c:v>
                </c:pt>
                <c:pt idx="5">
                  <c:v>2.6563835042939132E-2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E4-4977-95C8-6F2E02BC0226}"/>
            </c:ext>
          </c:extLst>
        </c:ser>
        <c:ser>
          <c:idx val="1"/>
          <c:order val="1"/>
          <c:tx>
            <c:strRef>
              <c:f>'Enero 2017'!$D$19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'Enero 2017'!$B$21:$B$27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'Enero 2017'!$S$26:$S$32</c:f>
              <c:numCache>
                <c:formatCode>General</c:formatCode>
                <c:ptCount val="7"/>
                <c:pt idx="0">
                  <c:v>0.91473920515894802</c:v>
                </c:pt>
                <c:pt idx="1">
                  <c:v>0.57071194252671731</c:v>
                </c:pt>
                <c:pt idx="2">
                  <c:v>0.6546878567005443</c:v>
                </c:pt>
                <c:pt idx="3">
                  <c:v>0.33583571315363842</c:v>
                </c:pt>
                <c:pt idx="4">
                  <c:v>0</c:v>
                </c:pt>
                <c:pt idx="5">
                  <c:v>1.0265638350429391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E4-4977-95C8-6F2E02BC0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1676088"/>
        <c:axId val="511681576"/>
        <c:axId val="0"/>
      </c:bar3DChart>
      <c:catAx>
        <c:axId val="511676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1681576"/>
        <c:crosses val="autoZero"/>
        <c:auto val="1"/>
        <c:lblAlgn val="ctr"/>
        <c:lblOffset val="100"/>
        <c:noMultiLvlLbl val="0"/>
      </c:catAx>
      <c:valAx>
        <c:axId val="51168157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16760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Febrero 2017.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'Febrero 2017'!$C$13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'Febrero 2017'!$B$16:$B$18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'Febrero 2017'!$R$13:$R$15</c:f>
              <c:numCache>
                <c:formatCode>General</c:formatCode>
                <c:ptCount val="3"/>
                <c:pt idx="0">
                  <c:v>3.7865639852873278E-2</c:v>
                </c:pt>
                <c:pt idx="1">
                  <c:v>6.9069223357146048E-2</c:v>
                </c:pt>
                <c:pt idx="2">
                  <c:v>-0.19613010888598659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47-4204-8AC0-06EB6EA8EF21}"/>
            </c:ext>
          </c:extLst>
        </c:ser>
        <c:ser>
          <c:idx val="1"/>
          <c:order val="1"/>
          <c:tx>
            <c:strRef>
              <c:f>'Febrero 2017'!$D$13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'Febrero 2017'!$B$16:$B$18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'Febrero 2017'!$S$13:$S$15</c:f>
              <c:numCache>
                <c:formatCode>General</c:formatCode>
                <c:ptCount val="3"/>
                <c:pt idx="0">
                  <c:v>0.96213436014712672</c:v>
                </c:pt>
                <c:pt idx="1">
                  <c:v>0.93093077664285395</c:v>
                </c:pt>
                <c:pt idx="2">
                  <c:v>1.1961301088859866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47-4204-8AC0-06EB6EA8EF2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1676480"/>
        <c:axId val="511684320"/>
        <c:axId val="0"/>
      </c:bar3DChart>
      <c:catAx>
        <c:axId val="51167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1684320"/>
        <c:crosses val="autoZero"/>
        <c:auto val="1"/>
        <c:lblAlgn val="ctr"/>
        <c:lblOffset val="100"/>
        <c:noMultiLvlLbl val="0"/>
      </c:catAx>
      <c:valAx>
        <c:axId val="51168432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16764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026312986497262"/>
          <c:y val="0.89982723935699505"/>
          <c:w val="0.32411188501695004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Febrero </a:t>
            </a:r>
            <a:r>
              <a:rPr lang="es-ES"/>
              <a:t>2017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'Febrero 2017'!$C$19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'Febrero 2017'!$B$21:$B$27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'Febrero 2017'!$R$26:$R$32</c:f>
              <c:numCache>
                <c:formatCode>General</c:formatCode>
                <c:ptCount val="7"/>
                <c:pt idx="0">
                  <c:v>6.2126480925625116E-2</c:v>
                </c:pt>
                <c:pt idx="1">
                  <c:v>0.4975007670179562</c:v>
                </c:pt>
                <c:pt idx="2">
                  <c:v>0.42142388529873487</c:v>
                </c:pt>
                <c:pt idx="3">
                  <c:v>0.50267519113655235</c:v>
                </c:pt>
                <c:pt idx="4">
                  <c:v>1</c:v>
                </c:pt>
                <c:pt idx="5">
                  <c:v>1.8468562556661481</c:v>
                </c:pt>
                <c:pt idx="6">
                  <c:v>0.20724614000500885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4D-42D2-8B1E-55471A2C2D64}"/>
            </c:ext>
          </c:extLst>
        </c:ser>
        <c:ser>
          <c:idx val="1"/>
          <c:order val="1"/>
          <c:tx>
            <c:strRef>
              <c:f>'Febrero 2017'!$D$19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'Febrero 2017'!$B$21:$B$27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'Febrero 2017'!$S$26:$S$32</c:f>
              <c:numCache>
                <c:formatCode>General</c:formatCode>
                <c:ptCount val="7"/>
                <c:pt idx="0">
                  <c:v>0.93787351907437488</c:v>
                </c:pt>
                <c:pt idx="1">
                  <c:v>0.5024992329820438</c:v>
                </c:pt>
                <c:pt idx="2">
                  <c:v>0.57857611470126513</c:v>
                </c:pt>
                <c:pt idx="3">
                  <c:v>0.49732480886344771</c:v>
                </c:pt>
                <c:pt idx="4">
                  <c:v>0</c:v>
                </c:pt>
                <c:pt idx="5">
                  <c:v>2.8468562556661481</c:v>
                </c:pt>
                <c:pt idx="6">
                  <c:v>0.79275385999499115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4D-42D2-8B1E-55471A2C2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1687064"/>
        <c:axId val="511687456"/>
        <c:axId val="0"/>
      </c:bar3DChart>
      <c:catAx>
        <c:axId val="511687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1687456"/>
        <c:crosses val="autoZero"/>
        <c:auto val="1"/>
        <c:lblAlgn val="ctr"/>
        <c:lblOffset val="100"/>
        <c:noMultiLvlLbl val="0"/>
      </c:catAx>
      <c:valAx>
        <c:axId val="51168745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16870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Marzo 2017.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'Marzo 2017'!$C$13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'Marzo 2017'!$B$16:$B$18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'Marzo 2017'!$R$13:$R$15</c:f>
              <c:numCache>
                <c:formatCode>General</c:formatCode>
                <c:ptCount val="3"/>
                <c:pt idx="0">
                  <c:v>3.4702641403313916E-2</c:v>
                </c:pt>
                <c:pt idx="1">
                  <c:v>6.6214960450890148E-2</c:v>
                </c:pt>
                <c:pt idx="2">
                  <c:v>-0.24561370747101519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D2-4FFF-AF1F-0FD282009CBB}"/>
            </c:ext>
          </c:extLst>
        </c:ser>
        <c:ser>
          <c:idx val="1"/>
          <c:order val="1"/>
          <c:tx>
            <c:strRef>
              <c:f>'Marzo 2017'!$D$13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'Marzo 2017'!$B$16:$B$18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'Marzo 2017'!$S$13:$S$15</c:f>
              <c:numCache>
                <c:formatCode>General</c:formatCode>
                <c:ptCount val="3"/>
                <c:pt idx="0">
                  <c:v>0.96529735859668608</c:v>
                </c:pt>
                <c:pt idx="1">
                  <c:v>0.93378503954910985</c:v>
                </c:pt>
                <c:pt idx="2">
                  <c:v>1.2456137074710152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D2-4FFF-AF1F-0FD282009CB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1684712"/>
        <c:axId val="511685496"/>
        <c:axId val="0"/>
      </c:bar3DChart>
      <c:catAx>
        <c:axId val="511684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1685496"/>
        <c:crosses val="autoZero"/>
        <c:auto val="1"/>
        <c:lblAlgn val="ctr"/>
        <c:lblOffset val="100"/>
        <c:noMultiLvlLbl val="0"/>
      </c:catAx>
      <c:valAx>
        <c:axId val="51168549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16847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026312986497262"/>
          <c:y val="0.89982723935699505"/>
          <c:w val="0.32411188501695004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Marzo </a:t>
            </a:r>
            <a:r>
              <a:rPr lang="es-ES"/>
              <a:t>2017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'Marzo 2017'!$C$19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'Marzo 2017'!$B$21:$B$27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'Marzo 2017'!$R$26:$R$32</c:f>
              <c:numCache>
                <c:formatCode>General</c:formatCode>
                <c:ptCount val="7"/>
                <c:pt idx="0">
                  <c:v>5.8071092037002003E-2</c:v>
                </c:pt>
                <c:pt idx="1">
                  <c:v>0.44574236106047005</c:v>
                </c:pt>
                <c:pt idx="2">
                  <c:v>0.36303562857903526</c:v>
                </c:pt>
                <c:pt idx="3">
                  <c:v>0.50092345376799285</c:v>
                </c:pt>
                <c:pt idx="4">
                  <c:v>1</c:v>
                </c:pt>
                <c:pt idx="5">
                  <c:v>0.27807098621286341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ED-48D7-A6B3-F9FC188587FE}"/>
            </c:ext>
          </c:extLst>
        </c:ser>
        <c:ser>
          <c:idx val="1"/>
          <c:order val="1"/>
          <c:tx>
            <c:strRef>
              <c:f>'Marzo 2017'!$D$19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'Marzo 2017'!$B$21:$B$27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'Marzo 2017'!$S$26:$S$32</c:f>
              <c:numCache>
                <c:formatCode>General</c:formatCode>
                <c:ptCount val="7"/>
                <c:pt idx="0">
                  <c:v>0.941928907962998</c:v>
                </c:pt>
                <c:pt idx="1">
                  <c:v>0.55425763893952995</c:v>
                </c:pt>
                <c:pt idx="2">
                  <c:v>0.63696437142096474</c:v>
                </c:pt>
                <c:pt idx="3">
                  <c:v>0.49907654623200715</c:v>
                </c:pt>
                <c:pt idx="4">
                  <c:v>0</c:v>
                </c:pt>
                <c:pt idx="5">
                  <c:v>1.2780709862128634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ED-48D7-A6B3-F9FC18858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1686672"/>
        <c:axId val="452379904"/>
        <c:axId val="0"/>
      </c:bar3DChart>
      <c:catAx>
        <c:axId val="511686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52379904"/>
        <c:crosses val="autoZero"/>
        <c:auto val="1"/>
        <c:lblAlgn val="ctr"/>
        <c:lblOffset val="100"/>
        <c:noMultiLvlLbl val="0"/>
      </c:catAx>
      <c:valAx>
        <c:axId val="45237990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16866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Enero-Abril 2017.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'Abril 2017'!$C$13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'Abril 2017'!$B$16:$B$18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'Abril 2017'!$R$13:$R$15</c:f>
              <c:numCache>
                <c:formatCode>;;;</c:formatCode>
                <c:ptCount val="3"/>
                <c:pt idx="0">
                  <c:v>3.929896593375426E-2</c:v>
                </c:pt>
                <c:pt idx="1">
                  <c:v>6.8998190692638683E-2</c:v>
                </c:pt>
                <c:pt idx="2">
                  <c:v>-0.26167712704339863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31-40C3-89B2-3FA106742B7C}"/>
            </c:ext>
          </c:extLst>
        </c:ser>
        <c:ser>
          <c:idx val="1"/>
          <c:order val="1"/>
          <c:tx>
            <c:strRef>
              <c:f>'Abril 2017'!$D$13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dLbl>
              <c:idx val="1"/>
              <c:layout>
                <c:manualLayout>
                  <c:x val="1.7342519153393746E-2"/>
                  <c:y val="-0.15841589647389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31-40C3-89B2-3FA106742B7C}"/>
                </c:ext>
              </c:extLst>
            </c:dLbl>
            <c:dLbl>
              <c:idx val="2"/>
              <c:layout>
                <c:manualLayout>
                  <c:x val="1.3488626008195141E-2"/>
                  <c:y val="-0.16281633804261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31-40C3-89B2-3FA106742B7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'Abril 2017'!$B$16:$B$18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'Abril 2017'!$S$13:$S$15</c:f>
              <c:numCache>
                <c:formatCode>;;;</c:formatCode>
                <c:ptCount val="3"/>
                <c:pt idx="0">
                  <c:v>0.96070103406624574</c:v>
                </c:pt>
                <c:pt idx="1">
                  <c:v>0.93100180930736132</c:v>
                </c:pt>
                <c:pt idx="2">
                  <c:v>1.2616771270433986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31-40C3-89B2-3FA106742B7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452380296"/>
        <c:axId val="452373632"/>
        <c:axId val="0"/>
      </c:bar3DChart>
      <c:catAx>
        <c:axId val="452380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52373632"/>
        <c:crosses val="autoZero"/>
        <c:auto val="1"/>
        <c:lblAlgn val="ctr"/>
        <c:lblOffset val="100"/>
        <c:noMultiLvlLbl val="0"/>
      </c:catAx>
      <c:valAx>
        <c:axId val="45237363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523802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026312986497262"/>
          <c:y val="0.89982723935699505"/>
          <c:w val="0.32411188501695004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/>
              <a:t>Enero-Abril</a:t>
            </a:r>
            <a:r>
              <a:rPr lang="es-ES" baseline="0"/>
              <a:t> </a:t>
            </a:r>
            <a:r>
              <a:rPr lang="es-ES"/>
              <a:t>2017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'Abril 2017'!$C$19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'Abril 2017'!$B$21:$B$27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'Abril 2017'!$R$26:$R$32</c:f>
              <c:numCache>
                <c:formatCode>;;;</c:formatCode>
                <c:ptCount val="7"/>
                <c:pt idx="0">
                  <c:v>6.3826365992898038E-2</c:v>
                </c:pt>
                <c:pt idx="1">
                  <c:v>0.42910517473880982</c:v>
                </c:pt>
                <c:pt idx="2">
                  <c:v>0.3782539880220388</c:v>
                </c:pt>
                <c:pt idx="3">
                  <c:v>0.49794446765207945</c:v>
                </c:pt>
                <c:pt idx="4">
                  <c:v>1</c:v>
                </c:pt>
                <c:pt idx="5">
                  <c:v>0.19367354536054071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CC-4A8D-BB4B-BD1B0473D21F}"/>
            </c:ext>
          </c:extLst>
        </c:ser>
        <c:ser>
          <c:idx val="1"/>
          <c:order val="1"/>
          <c:tx>
            <c:strRef>
              <c:f>'Abril 2017'!$D$19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dLbl>
              <c:idx val="0"/>
              <c:layout>
                <c:manualLayout>
                  <c:x val="-1.0492660023672449E-3"/>
                  <c:y val="-0.203304560218097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CC-4A8D-BB4B-BD1B0473D21F}"/>
                </c:ext>
              </c:extLst>
            </c:dLbl>
            <c:dLbl>
              <c:idx val="1"/>
              <c:layout>
                <c:manualLayout>
                  <c:x val="-1.1594511468383849E-3"/>
                  <c:y val="-4.8699611720560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CC-4A8D-BB4B-BD1B0473D21F}"/>
                </c:ext>
              </c:extLst>
            </c:dLbl>
            <c:dLbl>
              <c:idx val="2"/>
              <c:layout>
                <c:manualLayout>
                  <c:x val="2.2336598773588599E-3"/>
                  <c:y val="-7.9490486501528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CC-4A8D-BB4B-BD1B0473D21F}"/>
                </c:ext>
              </c:extLst>
            </c:dLbl>
            <c:dLbl>
              <c:idx val="3"/>
              <c:layout>
                <c:manualLayout>
                  <c:x val="-5.9476835276937564E-3"/>
                  <c:y val="-3.499949997608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CC-4A8D-BB4B-BD1B0473D21F}"/>
                </c:ext>
              </c:extLst>
            </c:dLbl>
            <c:dLbl>
              <c:idx val="4"/>
              <c:layout>
                <c:manualLayout>
                  <c:x val="-7.295490843318782E-3"/>
                  <c:y val="0.14987863549995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CC-4A8D-BB4B-BD1B0473D21F}"/>
                </c:ext>
              </c:extLst>
            </c:dLbl>
            <c:dLbl>
              <c:idx val="5"/>
              <c:layout>
                <c:manualLayout>
                  <c:x val="0"/>
                  <c:y val="-0.10353756049202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CC-4A8D-BB4B-BD1B0473D21F}"/>
                </c:ext>
              </c:extLst>
            </c:dLbl>
            <c:dLbl>
              <c:idx val="6"/>
              <c:layout>
                <c:manualLayout>
                  <c:x val="3.1555122529223494E-3"/>
                  <c:y val="-0.16415486175425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CC-4A8D-BB4B-BD1B0473D21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'Abril 2017'!$B$21:$B$27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'Abril 2017'!$S$26:$S$32</c:f>
              <c:numCache>
                <c:formatCode>;;;</c:formatCode>
                <c:ptCount val="7"/>
                <c:pt idx="0">
                  <c:v>0.93617363400710196</c:v>
                </c:pt>
                <c:pt idx="1">
                  <c:v>0.57089482526119018</c:v>
                </c:pt>
                <c:pt idx="2">
                  <c:v>0.6217460119779612</c:v>
                </c:pt>
                <c:pt idx="3">
                  <c:v>0.50205553234792055</c:v>
                </c:pt>
                <c:pt idx="4">
                  <c:v>0</c:v>
                </c:pt>
                <c:pt idx="5">
                  <c:v>0.80632645463945929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ECC-4A8D-BB4B-BD1B0473D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452375984"/>
        <c:axId val="452375200"/>
        <c:axId val="0"/>
      </c:bar3DChart>
      <c:catAx>
        <c:axId val="452375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52375200"/>
        <c:crosses val="autoZero"/>
        <c:auto val="1"/>
        <c:lblAlgn val="ctr"/>
        <c:lblOffset val="100"/>
        <c:noMultiLvlLbl val="0"/>
      </c:catAx>
      <c:valAx>
        <c:axId val="45237520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523759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Enero-Mayo 2017.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'Mayo 2017'!$C$13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'Mayo 2017'!$B$16:$B$18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'Mayo 2017'!$R$13:$R$15</c:f>
              <c:numCache>
                <c:formatCode>;;;</c:formatCode>
                <c:ptCount val="3"/>
                <c:pt idx="0">
                  <c:v>3.5621051396675818E-2</c:v>
                </c:pt>
                <c:pt idx="1">
                  <c:v>6.4831253949016343E-2</c:v>
                </c:pt>
                <c:pt idx="2">
                  <c:v>-0.27745663108070584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A9-4DBF-BE34-D6FF8AA95D3E}"/>
            </c:ext>
          </c:extLst>
        </c:ser>
        <c:ser>
          <c:idx val="1"/>
          <c:order val="1"/>
          <c:tx>
            <c:strRef>
              <c:f>'Mayo 2017'!$D$13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dLbl>
              <c:idx val="1"/>
              <c:layout>
                <c:manualLayout>
                  <c:x val="1.7342519153393746E-2"/>
                  <c:y val="-0.15841589647389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A9-4DBF-BE34-D6FF8AA95D3E}"/>
                </c:ext>
              </c:extLst>
            </c:dLbl>
            <c:dLbl>
              <c:idx val="2"/>
              <c:layout>
                <c:manualLayout>
                  <c:x val="1.3488626008195141E-2"/>
                  <c:y val="-0.16281633804261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A9-4DBF-BE34-D6FF8AA95D3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'Mayo 2017'!$B$16:$B$18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'Mayo 2017'!$S$13:$S$15</c:f>
              <c:numCache>
                <c:formatCode>;;;</c:formatCode>
                <c:ptCount val="3"/>
                <c:pt idx="0">
                  <c:v>0.96437894860332418</c:v>
                </c:pt>
                <c:pt idx="1">
                  <c:v>0.93516874605098366</c:v>
                </c:pt>
                <c:pt idx="2">
                  <c:v>1.2774566310807058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A9-4DBF-BE34-D6FF8AA95D3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452381864"/>
        <c:axId val="452380688"/>
        <c:axId val="0"/>
      </c:bar3DChart>
      <c:catAx>
        <c:axId val="452381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52380688"/>
        <c:crosses val="autoZero"/>
        <c:auto val="1"/>
        <c:lblAlgn val="ctr"/>
        <c:lblOffset val="100"/>
        <c:noMultiLvlLbl val="0"/>
      </c:catAx>
      <c:valAx>
        <c:axId val="452380688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523818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026312986497262"/>
          <c:y val="0.89982723935699505"/>
          <c:w val="0.32411188501695004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Enero-Abril 2016.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'Enero-Abril 2016'!$C$13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'Enero-Abril 2016'!$B$16:$B$18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'Enero-Abril 2016'!$R$13:$R$15</c:f>
              <c:numCache>
                <c:formatCode>;;;</c:formatCode>
                <c:ptCount val="3"/>
                <c:pt idx="0">
                  <c:v>-2.2011385294659513E-2</c:v>
                </c:pt>
                <c:pt idx="1">
                  <c:v>-5.1337497573055835E-2</c:v>
                </c:pt>
                <c:pt idx="2">
                  <c:v>-0.48493901772318937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0E-4D42-A507-811EC12A2A78}"/>
            </c:ext>
          </c:extLst>
        </c:ser>
        <c:ser>
          <c:idx val="1"/>
          <c:order val="1"/>
          <c:tx>
            <c:strRef>
              <c:f>'Enero-Abril 2016'!$D$13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dLbl>
              <c:idx val="1"/>
              <c:layout>
                <c:manualLayout>
                  <c:x val="1.7342519153393746E-2"/>
                  <c:y val="-0.15841589647389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0E-4D42-A507-811EC12A2A78}"/>
                </c:ext>
              </c:extLst>
            </c:dLbl>
            <c:dLbl>
              <c:idx val="2"/>
              <c:layout>
                <c:manualLayout>
                  <c:x val="1.3488626008195141E-2"/>
                  <c:y val="-0.16281633804261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0E-4D42-A507-811EC12A2A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'Enero-Abril 2016'!$B$16:$B$18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'Enero-Abril 2016'!$S$13:$S$15</c:f>
              <c:numCache>
                <c:formatCode>;;;</c:formatCode>
                <c:ptCount val="3"/>
                <c:pt idx="0">
                  <c:v>1.0220113852946595</c:v>
                </c:pt>
                <c:pt idx="1">
                  <c:v>1.0513374975730558</c:v>
                </c:pt>
                <c:pt idx="2">
                  <c:v>1.4849390177231894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E0E-4D42-A507-811EC12A2A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0280928"/>
        <c:axId val="510283280"/>
        <c:axId val="0"/>
      </c:bar3DChart>
      <c:catAx>
        <c:axId val="510280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0283280"/>
        <c:crosses val="autoZero"/>
        <c:auto val="1"/>
        <c:lblAlgn val="ctr"/>
        <c:lblOffset val="100"/>
        <c:noMultiLvlLbl val="0"/>
      </c:catAx>
      <c:valAx>
        <c:axId val="5102832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02809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026312986497262"/>
          <c:y val="0.89982723935699505"/>
          <c:w val="0.32411188501695004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/>
              <a:t>Enero-Mayo</a:t>
            </a:r>
            <a:r>
              <a:rPr lang="es-ES" baseline="0"/>
              <a:t> </a:t>
            </a:r>
            <a:r>
              <a:rPr lang="es-ES"/>
              <a:t>2017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'Mayo 2017'!$C$19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'Mayo 2017'!$B$21:$B$27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'Mayo 2017'!$R$26:$R$32</c:f>
              <c:numCache>
                <c:formatCode>;;;</c:formatCode>
                <c:ptCount val="7"/>
                <c:pt idx="0">
                  <c:v>7.0180573146712333E-2</c:v>
                </c:pt>
                <c:pt idx="1">
                  <c:v>0.44762568371730105</c:v>
                </c:pt>
                <c:pt idx="2">
                  <c:v>0.35293711590126076</c:v>
                </c:pt>
                <c:pt idx="3">
                  <c:v>0.47046653086519963</c:v>
                </c:pt>
                <c:pt idx="4">
                  <c:v>1</c:v>
                </c:pt>
                <c:pt idx="5">
                  <c:v>0.48106588033566178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B0-448B-989E-6EB35A9954B3}"/>
            </c:ext>
          </c:extLst>
        </c:ser>
        <c:ser>
          <c:idx val="1"/>
          <c:order val="1"/>
          <c:tx>
            <c:strRef>
              <c:f>'Mayo 2017'!$D$19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dLbl>
              <c:idx val="0"/>
              <c:layout>
                <c:manualLayout>
                  <c:x val="-1.0492660023672449E-3"/>
                  <c:y val="-0.203304560218097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B0-448B-989E-6EB35A9954B3}"/>
                </c:ext>
              </c:extLst>
            </c:dLbl>
            <c:dLbl>
              <c:idx val="1"/>
              <c:layout>
                <c:manualLayout>
                  <c:x val="-1.1594511468383849E-3"/>
                  <c:y val="-4.8699611720560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B0-448B-989E-6EB35A9954B3}"/>
                </c:ext>
              </c:extLst>
            </c:dLbl>
            <c:dLbl>
              <c:idx val="2"/>
              <c:layout>
                <c:manualLayout>
                  <c:x val="2.2336598773588599E-3"/>
                  <c:y val="-7.9490486501528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B0-448B-989E-6EB35A9954B3}"/>
                </c:ext>
              </c:extLst>
            </c:dLbl>
            <c:dLbl>
              <c:idx val="3"/>
              <c:layout>
                <c:manualLayout>
                  <c:x val="-5.9476835276937564E-3"/>
                  <c:y val="-3.499949997608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B0-448B-989E-6EB35A9954B3}"/>
                </c:ext>
              </c:extLst>
            </c:dLbl>
            <c:dLbl>
              <c:idx val="4"/>
              <c:layout>
                <c:manualLayout>
                  <c:x val="-7.295490843318782E-3"/>
                  <c:y val="0.14987863549995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B0-448B-989E-6EB35A9954B3}"/>
                </c:ext>
              </c:extLst>
            </c:dLbl>
            <c:dLbl>
              <c:idx val="5"/>
              <c:layout>
                <c:manualLayout>
                  <c:x val="0"/>
                  <c:y val="-0.10353756049202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B0-448B-989E-6EB35A9954B3}"/>
                </c:ext>
              </c:extLst>
            </c:dLbl>
            <c:dLbl>
              <c:idx val="6"/>
              <c:layout>
                <c:manualLayout>
                  <c:x val="3.1555122529223494E-3"/>
                  <c:y val="-0.16415486175425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B0-448B-989E-6EB35A9954B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'Mayo 2017'!$B$21:$B$27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'Mayo 2017'!$S$26:$S$32</c:f>
              <c:numCache>
                <c:formatCode>;;;</c:formatCode>
                <c:ptCount val="7"/>
                <c:pt idx="0">
                  <c:v>0.92981942685328767</c:v>
                </c:pt>
                <c:pt idx="1">
                  <c:v>0.55237431628269895</c:v>
                </c:pt>
                <c:pt idx="2">
                  <c:v>0.64706288409873924</c:v>
                </c:pt>
                <c:pt idx="3">
                  <c:v>0.52953346913480037</c:v>
                </c:pt>
                <c:pt idx="4">
                  <c:v>0</c:v>
                </c:pt>
                <c:pt idx="5">
                  <c:v>0.51893411966433822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3B0-448B-989E-6EB35A995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452372848"/>
        <c:axId val="452373240"/>
        <c:axId val="0"/>
      </c:bar3DChart>
      <c:catAx>
        <c:axId val="452372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52373240"/>
        <c:crosses val="autoZero"/>
        <c:auto val="1"/>
        <c:lblAlgn val="ctr"/>
        <c:lblOffset val="100"/>
        <c:noMultiLvlLbl val="0"/>
      </c:catAx>
      <c:valAx>
        <c:axId val="45237324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523728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Enero-Junio 2017.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'Junio 2017'!$C$13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'Junio 2017'!$B$16:$B$18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'Junio 2017'!$R$13:$R$15</c:f>
              <c:numCache>
                <c:formatCode>;;;</c:formatCode>
                <c:ptCount val="3"/>
                <c:pt idx="0">
                  <c:v>2.8915004394575616E-2</c:v>
                </c:pt>
                <c:pt idx="1">
                  <c:v>5.4278996323379847E-2</c:v>
                </c:pt>
                <c:pt idx="2">
                  <c:v>-0.30181537223671095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FC-4050-9A1D-26AA0B630158}"/>
            </c:ext>
          </c:extLst>
        </c:ser>
        <c:ser>
          <c:idx val="1"/>
          <c:order val="1"/>
          <c:tx>
            <c:strRef>
              <c:f>'Junio 2017'!$D$13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dLbl>
              <c:idx val="1"/>
              <c:layout>
                <c:manualLayout>
                  <c:x val="1.7342519153393746E-2"/>
                  <c:y val="-0.15841589647389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FC-4050-9A1D-26AA0B630158}"/>
                </c:ext>
              </c:extLst>
            </c:dLbl>
            <c:dLbl>
              <c:idx val="2"/>
              <c:layout>
                <c:manualLayout>
                  <c:x val="1.3488626008195141E-2"/>
                  <c:y val="-0.16281633804261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FC-4050-9A1D-26AA0B63015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'Junio 2017'!$B$16:$B$18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'Junio 2017'!$S$13:$S$15</c:f>
              <c:numCache>
                <c:formatCode>;;;</c:formatCode>
                <c:ptCount val="3"/>
                <c:pt idx="0">
                  <c:v>0.97108499560542438</c:v>
                </c:pt>
                <c:pt idx="1">
                  <c:v>0.94572100367662015</c:v>
                </c:pt>
                <c:pt idx="2">
                  <c:v>1.301815372236711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FC-4050-9A1D-26AA0B63015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452379512"/>
        <c:axId val="452376768"/>
        <c:axId val="0"/>
      </c:bar3DChart>
      <c:catAx>
        <c:axId val="452379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52376768"/>
        <c:crosses val="autoZero"/>
        <c:auto val="1"/>
        <c:lblAlgn val="ctr"/>
        <c:lblOffset val="100"/>
        <c:noMultiLvlLbl val="0"/>
      </c:catAx>
      <c:valAx>
        <c:axId val="452376768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523795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026312986497262"/>
          <c:y val="0.89982723935699505"/>
          <c:w val="0.32411188501695004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/>
              <a:t>Enero-Junio</a:t>
            </a:r>
            <a:r>
              <a:rPr lang="es-ES" baseline="0"/>
              <a:t> </a:t>
            </a:r>
            <a:r>
              <a:rPr lang="es-ES"/>
              <a:t>2017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'Junio 2017'!$C$19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'Junio 2017'!$B$21:$B$27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'Junio 2017'!$R$26:$R$32</c:f>
              <c:numCache>
                <c:formatCode>;;;</c:formatCode>
                <c:ptCount val="7"/>
                <c:pt idx="0">
                  <c:v>6.1705505675106354E-2</c:v>
                </c:pt>
                <c:pt idx="1">
                  <c:v>0.45758755566763787</c:v>
                </c:pt>
                <c:pt idx="2">
                  <c:v>0.34188385297847645</c:v>
                </c:pt>
                <c:pt idx="3">
                  <c:v>0.46583416630024921</c:v>
                </c:pt>
                <c:pt idx="4">
                  <c:v>1</c:v>
                </c:pt>
                <c:pt idx="5">
                  <c:v>0.55618184172126139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58-4106-8C86-234737B38F7A}"/>
            </c:ext>
          </c:extLst>
        </c:ser>
        <c:ser>
          <c:idx val="1"/>
          <c:order val="1"/>
          <c:tx>
            <c:strRef>
              <c:f>'Junio 2017'!$D$19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dLbl>
              <c:idx val="0"/>
              <c:layout>
                <c:manualLayout>
                  <c:x val="-1.0492660023672449E-3"/>
                  <c:y val="-0.203304560218097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58-4106-8C86-234737B38F7A}"/>
                </c:ext>
              </c:extLst>
            </c:dLbl>
            <c:dLbl>
              <c:idx val="1"/>
              <c:layout>
                <c:manualLayout>
                  <c:x val="-1.1594511468383849E-3"/>
                  <c:y val="-4.8699611720560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58-4106-8C86-234737B38F7A}"/>
                </c:ext>
              </c:extLst>
            </c:dLbl>
            <c:dLbl>
              <c:idx val="2"/>
              <c:layout>
                <c:manualLayout>
                  <c:x val="2.2336598773588599E-3"/>
                  <c:y val="-7.9490486501528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58-4106-8C86-234737B38F7A}"/>
                </c:ext>
              </c:extLst>
            </c:dLbl>
            <c:dLbl>
              <c:idx val="3"/>
              <c:layout>
                <c:manualLayout>
                  <c:x val="-5.9476835276937564E-3"/>
                  <c:y val="-3.499949997608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58-4106-8C86-234737B38F7A}"/>
                </c:ext>
              </c:extLst>
            </c:dLbl>
            <c:dLbl>
              <c:idx val="4"/>
              <c:layout>
                <c:manualLayout>
                  <c:x val="-7.295490843318782E-3"/>
                  <c:y val="0.14987863549995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58-4106-8C86-234737B38F7A}"/>
                </c:ext>
              </c:extLst>
            </c:dLbl>
            <c:dLbl>
              <c:idx val="5"/>
              <c:layout>
                <c:manualLayout>
                  <c:x val="0"/>
                  <c:y val="-0.10353756049202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58-4106-8C86-234737B38F7A}"/>
                </c:ext>
              </c:extLst>
            </c:dLbl>
            <c:dLbl>
              <c:idx val="6"/>
              <c:layout>
                <c:manualLayout>
                  <c:x val="3.1555122529223494E-3"/>
                  <c:y val="-0.16415486175425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58-4106-8C86-234737B38F7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'Junio 2017'!$B$21:$B$27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'Junio 2017'!$S$26:$S$32</c:f>
              <c:numCache>
                <c:formatCode>;;;</c:formatCode>
                <c:ptCount val="7"/>
                <c:pt idx="0">
                  <c:v>0.93829449432489365</c:v>
                </c:pt>
                <c:pt idx="1">
                  <c:v>0.54241244433236213</c:v>
                </c:pt>
                <c:pt idx="2">
                  <c:v>0.65811614702152355</c:v>
                </c:pt>
                <c:pt idx="3">
                  <c:v>0.53416583369975079</c:v>
                </c:pt>
                <c:pt idx="4">
                  <c:v>0</c:v>
                </c:pt>
                <c:pt idx="5">
                  <c:v>0.44381815827873861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058-4106-8C86-234737B38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452371672"/>
        <c:axId val="452378336"/>
        <c:axId val="0"/>
      </c:bar3DChart>
      <c:catAx>
        <c:axId val="452371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52378336"/>
        <c:crosses val="autoZero"/>
        <c:auto val="1"/>
        <c:lblAlgn val="ctr"/>
        <c:lblOffset val="100"/>
        <c:noMultiLvlLbl val="0"/>
      </c:catAx>
      <c:valAx>
        <c:axId val="45237833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523716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Enero-Julio 2017.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'Julio 2017'!$C$13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'Julio 2017'!$B$16:$B$18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'Julio 2017'!$R$13:$R$15</c:f>
              <c:numCache>
                <c:formatCode>;;;</c:formatCode>
                <c:ptCount val="3"/>
                <c:pt idx="0">
                  <c:v>2.4647867477485597E-2</c:v>
                </c:pt>
                <c:pt idx="1">
                  <c:v>4.3447238030890012E-2</c:v>
                </c:pt>
                <c:pt idx="2">
                  <c:v>-0.16194607425909036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34-42DE-BD12-63A8AE40AB6E}"/>
            </c:ext>
          </c:extLst>
        </c:ser>
        <c:ser>
          <c:idx val="1"/>
          <c:order val="1"/>
          <c:tx>
            <c:strRef>
              <c:f>'Julio 2017'!$D$13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dLbl>
              <c:idx val="1"/>
              <c:layout>
                <c:manualLayout>
                  <c:x val="1.7342519153393746E-2"/>
                  <c:y val="-0.15841589647389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34-42DE-BD12-63A8AE40AB6E}"/>
                </c:ext>
              </c:extLst>
            </c:dLbl>
            <c:dLbl>
              <c:idx val="2"/>
              <c:layout>
                <c:manualLayout>
                  <c:x val="1.3488626008195141E-2"/>
                  <c:y val="-0.16281633804261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34-42DE-BD12-63A8AE40AB6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'Julio 2017'!$B$16:$B$18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'Julio 2017'!$S$13:$S$15</c:f>
              <c:numCache>
                <c:formatCode>;;;</c:formatCode>
                <c:ptCount val="3"/>
                <c:pt idx="0">
                  <c:v>0.9753521325225144</c:v>
                </c:pt>
                <c:pt idx="1">
                  <c:v>0.95655276196910999</c:v>
                </c:pt>
                <c:pt idx="2">
                  <c:v>1.1619460742590904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34-42DE-BD12-63A8AE40AB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452374808"/>
        <c:axId val="452377944"/>
        <c:axId val="0"/>
      </c:bar3DChart>
      <c:catAx>
        <c:axId val="452374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52377944"/>
        <c:crosses val="autoZero"/>
        <c:auto val="1"/>
        <c:lblAlgn val="ctr"/>
        <c:lblOffset val="100"/>
        <c:noMultiLvlLbl val="0"/>
      </c:catAx>
      <c:valAx>
        <c:axId val="45237794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523748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026312986497262"/>
          <c:y val="0.89982723935699505"/>
          <c:w val="0.32411188501695004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/>
              <a:t>Enero-Julio</a:t>
            </a:r>
            <a:r>
              <a:rPr lang="es-ES" baseline="0"/>
              <a:t> </a:t>
            </a:r>
            <a:r>
              <a:rPr lang="es-ES"/>
              <a:t>2017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'Julio 2017'!$C$19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'Julio 2017'!$B$21:$B$27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'Julio 2017'!$R$26:$R$32</c:f>
              <c:numCache>
                <c:formatCode>;;;</c:formatCode>
                <c:ptCount val="7"/>
                <c:pt idx="0">
                  <c:v>8.388228233965922E-2</c:v>
                </c:pt>
                <c:pt idx="1">
                  <c:v>0.4199812796921697</c:v>
                </c:pt>
                <c:pt idx="2">
                  <c:v>0.26392028121414768</c:v>
                </c:pt>
                <c:pt idx="3">
                  <c:v>0.37346924801259229</c:v>
                </c:pt>
                <c:pt idx="4">
                  <c:v>1</c:v>
                </c:pt>
                <c:pt idx="5">
                  <c:v>0.60270454783156135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4A-46C6-A6B4-0C2B85D8287F}"/>
            </c:ext>
          </c:extLst>
        </c:ser>
        <c:ser>
          <c:idx val="1"/>
          <c:order val="1"/>
          <c:tx>
            <c:strRef>
              <c:f>'Julio 2017'!$D$19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dLbl>
              <c:idx val="0"/>
              <c:layout>
                <c:manualLayout>
                  <c:x val="-1.0492660023672449E-3"/>
                  <c:y val="-0.203304560218097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4A-46C6-A6B4-0C2B85D8287F}"/>
                </c:ext>
              </c:extLst>
            </c:dLbl>
            <c:dLbl>
              <c:idx val="1"/>
              <c:layout>
                <c:manualLayout>
                  <c:x val="-1.1594511468383849E-3"/>
                  <c:y val="-4.8699611720560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4A-46C6-A6B4-0C2B85D8287F}"/>
                </c:ext>
              </c:extLst>
            </c:dLbl>
            <c:dLbl>
              <c:idx val="2"/>
              <c:layout>
                <c:manualLayout>
                  <c:x val="2.2336598773588599E-3"/>
                  <c:y val="-7.9490486501528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4A-46C6-A6B4-0C2B85D8287F}"/>
                </c:ext>
              </c:extLst>
            </c:dLbl>
            <c:dLbl>
              <c:idx val="3"/>
              <c:layout>
                <c:manualLayout>
                  <c:x val="-5.9476835276937564E-3"/>
                  <c:y val="-3.499949997608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4A-46C6-A6B4-0C2B85D8287F}"/>
                </c:ext>
              </c:extLst>
            </c:dLbl>
            <c:dLbl>
              <c:idx val="4"/>
              <c:layout>
                <c:manualLayout>
                  <c:x val="-7.295490843318782E-3"/>
                  <c:y val="0.14987863549995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4A-46C6-A6B4-0C2B85D8287F}"/>
                </c:ext>
              </c:extLst>
            </c:dLbl>
            <c:dLbl>
              <c:idx val="5"/>
              <c:layout>
                <c:manualLayout>
                  <c:x val="0"/>
                  <c:y val="-0.10353756049202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4A-46C6-A6B4-0C2B85D8287F}"/>
                </c:ext>
              </c:extLst>
            </c:dLbl>
            <c:dLbl>
              <c:idx val="6"/>
              <c:layout>
                <c:manualLayout>
                  <c:x val="3.1555122529223494E-3"/>
                  <c:y val="-0.16415486175425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4A-46C6-A6B4-0C2B85D8287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'Julio 2017'!$B$21:$B$27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'Julio 2017'!$S$26:$S$32</c:f>
              <c:numCache>
                <c:formatCode>;;;</c:formatCode>
                <c:ptCount val="7"/>
                <c:pt idx="0">
                  <c:v>0.91611771766034078</c:v>
                </c:pt>
                <c:pt idx="1">
                  <c:v>0.5800187203078303</c:v>
                </c:pt>
                <c:pt idx="2">
                  <c:v>0.73607971878585232</c:v>
                </c:pt>
                <c:pt idx="3">
                  <c:v>0.62653075198740771</c:v>
                </c:pt>
                <c:pt idx="4">
                  <c:v>0</c:v>
                </c:pt>
                <c:pt idx="5">
                  <c:v>0.39729545216843859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04A-46C6-A6B4-0C2B85D82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452381080"/>
        <c:axId val="452382648"/>
        <c:axId val="0"/>
      </c:bar3DChart>
      <c:catAx>
        <c:axId val="452381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52382648"/>
        <c:crosses val="autoZero"/>
        <c:auto val="1"/>
        <c:lblAlgn val="ctr"/>
        <c:lblOffset val="100"/>
        <c:noMultiLvlLbl val="0"/>
      </c:catAx>
      <c:valAx>
        <c:axId val="452382648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523810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Enero-Agosto 2017.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'Agosto 2017'!$C$13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'Agosto 2017'!$B$16:$B$18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'Agosto 2017'!$R$13:$R$15</c:f>
              <c:numCache>
                <c:formatCode>;;;</c:formatCode>
                <c:ptCount val="3"/>
                <c:pt idx="0">
                  <c:v>2.0140721842489606E-2</c:v>
                </c:pt>
                <c:pt idx="1">
                  <c:v>3.3099112741938663E-2</c:v>
                </c:pt>
                <c:pt idx="2">
                  <c:v>-0.14451822987349816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02-4784-BBAC-C40FCA2EFDBE}"/>
            </c:ext>
          </c:extLst>
        </c:ser>
        <c:ser>
          <c:idx val="1"/>
          <c:order val="1"/>
          <c:tx>
            <c:strRef>
              <c:f>'Agosto 2017'!$D$13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dLbl>
              <c:idx val="1"/>
              <c:layout>
                <c:manualLayout>
                  <c:x val="1.7342519153393746E-2"/>
                  <c:y val="-0.15841589647389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02-4784-BBAC-C40FCA2EFDBE}"/>
                </c:ext>
              </c:extLst>
            </c:dLbl>
            <c:dLbl>
              <c:idx val="2"/>
              <c:layout>
                <c:manualLayout>
                  <c:x val="1.3488626008195141E-2"/>
                  <c:y val="-0.16281633804261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02-4784-BBAC-C40FCA2EFDB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'Agosto 2017'!$B$16:$B$18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'Agosto 2017'!$S$13:$S$15</c:f>
              <c:numCache>
                <c:formatCode>;;;</c:formatCode>
                <c:ptCount val="3"/>
                <c:pt idx="0">
                  <c:v>0.97985927815751039</c:v>
                </c:pt>
                <c:pt idx="1">
                  <c:v>0.96690088725806134</c:v>
                </c:pt>
                <c:pt idx="2">
                  <c:v>1.1445182298734982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02-4784-BBAC-C40FCA2EFDB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452370496"/>
        <c:axId val="452370888"/>
        <c:axId val="0"/>
      </c:bar3DChart>
      <c:catAx>
        <c:axId val="45237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52370888"/>
        <c:crosses val="autoZero"/>
        <c:auto val="1"/>
        <c:lblAlgn val="ctr"/>
        <c:lblOffset val="100"/>
        <c:noMultiLvlLbl val="0"/>
      </c:catAx>
      <c:valAx>
        <c:axId val="452370888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52370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026312986497262"/>
          <c:y val="0.89982723935699505"/>
          <c:w val="0.32411188501695004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/>
              <a:t>Enero-Agosto</a:t>
            </a:r>
            <a:r>
              <a:rPr lang="es-ES" baseline="0"/>
              <a:t> </a:t>
            </a:r>
            <a:r>
              <a:rPr lang="es-ES"/>
              <a:t>2017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'Agosto 2017'!$C$19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'Agosto 2017'!$B$21:$B$27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'Agosto 2017'!$R$26:$R$32</c:f>
              <c:numCache>
                <c:formatCode>;;;</c:formatCode>
                <c:ptCount val="7"/>
                <c:pt idx="0">
                  <c:v>9.9269426849052822E-2</c:v>
                </c:pt>
                <c:pt idx="1">
                  <c:v>0.43153946643835739</c:v>
                </c:pt>
                <c:pt idx="2">
                  <c:v>0.22273430238710012</c:v>
                </c:pt>
                <c:pt idx="3">
                  <c:v>0.26978688939730722</c:v>
                </c:pt>
                <c:pt idx="4">
                  <c:v>1</c:v>
                </c:pt>
                <c:pt idx="5">
                  <c:v>0.35755703663692284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45-4D15-A8FA-4953A8DDBA40}"/>
            </c:ext>
          </c:extLst>
        </c:ser>
        <c:ser>
          <c:idx val="1"/>
          <c:order val="1"/>
          <c:tx>
            <c:strRef>
              <c:f>'Agosto 2017'!$D$19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dLbl>
              <c:idx val="0"/>
              <c:layout>
                <c:manualLayout>
                  <c:x val="-1.0492660023672449E-3"/>
                  <c:y val="-0.203304560218097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45-4D15-A8FA-4953A8DDBA40}"/>
                </c:ext>
              </c:extLst>
            </c:dLbl>
            <c:dLbl>
              <c:idx val="1"/>
              <c:layout>
                <c:manualLayout>
                  <c:x val="-1.1594511468383849E-3"/>
                  <c:y val="-4.8699611720560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45-4D15-A8FA-4953A8DDBA40}"/>
                </c:ext>
              </c:extLst>
            </c:dLbl>
            <c:dLbl>
              <c:idx val="2"/>
              <c:layout>
                <c:manualLayout>
                  <c:x val="2.2336598773588599E-3"/>
                  <c:y val="-7.9490486501528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45-4D15-A8FA-4953A8DDBA40}"/>
                </c:ext>
              </c:extLst>
            </c:dLbl>
            <c:dLbl>
              <c:idx val="3"/>
              <c:layout>
                <c:manualLayout>
                  <c:x val="-5.9476835276937564E-3"/>
                  <c:y val="-3.499949997608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45-4D15-A8FA-4953A8DDBA40}"/>
                </c:ext>
              </c:extLst>
            </c:dLbl>
            <c:dLbl>
              <c:idx val="4"/>
              <c:layout>
                <c:manualLayout>
                  <c:x val="-7.295490843318782E-3"/>
                  <c:y val="0.14987863549995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45-4D15-A8FA-4953A8DDBA40}"/>
                </c:ext>
              </c:extLst>
            </c:dLbl>
            <c:dLbl>
              <c:idx val="5"/>
              <c:layout>
                <c:manualLayout>
                  <c:x val="0"/>
                  <c:y val="-0.10353756049202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45-4D15-A8FA-4953A8DDBA40}"/>
                </c:ext>
              </c:extLst>
            </c:dLbl>
            <c:dLbl>
              <c:idx val="6"/>
              <c:layout>
                <c:manualLayout>
                  <c:x val="3.1555122529223494E-3"/>
                  <c:y val="-0.16415486175425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45-4D15-A8FA-4953A8DDBA4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'Agosto 2017'!$B$21:$B$27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'Agosto 2017'!$S$26:$S$32</c:f>
              <c:numCache>
                <c:formatCode>;;;</c:formatCode>
                <c:ptCount val="7"/>
                <c:pt idx="0">
                  <c:v>0.90073057315094718</c:v>
                </c:pt>
                <c:pt idx="1">
                  <c:v>0.56846053356164261</c:v>
                </c:pt>
                <c:pt idx="2">
                  <c:v>0.77726569761289988</c:v>
                </c:pt>
                <c:pt idx="3">
                  <c:v>0.73021311060269278</c:v>
                </c:pt>
                <c:pt idx="4">
                  <c:v>0</c:v>
                </c:pt>
                <c:pt idx="5">
                  <c:v>0.64244296336307716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645-4D15-A8FA-4953A8DDB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452384608"/>
        <c:axId val="452383040"/>
        <c:axId val="0"/>
      </c:bar3DChart>
      <c:catAx>
        <c:axId val="452384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52383040"/>
        <c:crosses val="autoZero"/>
        <c:auto val="1"/>
        <c:lblAlgn val="ctr"/>
        <c:lblOffset val="100"/>
        <c:noMultiLvlLbl val="0"/>
      </c:catAx>
      <c:valAx>
        <c:axId val="45238304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523846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Enero-Septiembre 2017.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'Septiembre 2017'!$C$13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'Septiembre 2017'!$B$16:$B$18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'Septiembre 2017'!$R$13:$R$15</c:f>
              <c:numCache>
                <c:formatCode>;;;</c:formatCode>
                <c:ptCount val="3"/>
                <c:pt idx="0">
                  <c:v>1.519088023145998E-2</c:v>
                </c:pt>
                <c:pt idx="1">
                  <c:v>2.4530080547910504E-2</c:v>
                </c:pt>
                <c:pt idx="2">
                  <c:v>-0.14827121605339122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C3-4E26-BAB3-A1D6C4F52535}"/>
            </c:ext>
          </c:extLst>
        </c:ser>
        <c:ser>
          <c:idx val="1"/>
          <c:order val="1"/>
          <c:tx>
            <c:strRef>
              <c:f>'Septiembre 2017'!$D$13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dLbl>
              <c:idx val="1"/>
              <c:layout>
                <c:manualLayout>
                  <c:x val="1.7342519153393746E-2"/>
                  <c:y val="-0.15841589647389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C3-4E26-BAB3-A1D6C4F52535}"/>
                </c:ext>
              </c:extLst>
            </c:dLbl>
            <c:dLbl>
              <c:idx val="2"/>
              <c:layout>
                <c:manualLayout>
                  <c:x val="1.3488626008195141E-2"/>
                  <c:y val="-0.16281633804261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C3-4E26-BAB3-A1D6C4F5253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'Septiembre 2017'!$B$16:$B$18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'Septiembre 2017'!$S$13:$S$15</c:f>
              <c:numCache>
                <c:formatCode>;;;</c:formatCode>
                <c:ptCount val="3"/>
                <c:pt idx="0">
                  <c:v>0.98480911976854002</c:v>
                </c:pt>
                <c:pt idx="1">
                  <c:v>0.9754699194520895</c:v>
                </c:pt>
                <c:pt idx="2">
                  <c:v>1.1482712160533912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C3-4E26-BAB3-A1D6C4F5253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452385000"/>
        <c:axId val="452385392"/>
        <c:axId val="0"/>
      </c:bar3DChart>
      <c:catAx>
        <c:axId val="452385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52385392"/>
        <c:crosses val="autoZero"/>
        <c:auto val="1"/>
        <c:lblAlgn val="ctr"/>
        <c:lblOffset val="100"/>
        <c:noMultiLvlLbl val="0"/>
      </c:catAx>
      <c:valAx>
        <c:axId val="45238539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523850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026312986497262"/>
          <c:y val="0.89982723935699505"/>
          <c:w val="0.32411188501695004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/>
              <a:t>Enero-Septiembre</a:t>
            </a:r>
            <a:r>
              <a:rPr lang="es-ES" baseline="0"/>
              <a:t> </a:t>
            </a:r>
            <a:r>
              <a:rPr lang="es-ES"/>
              <a:t>2017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'Septiembre 2017'!$C$19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'Septiembre 2017'!$B$21:$B$27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'Septiembre 2017'!$R$26:$R$32</c:f>
              <c:numCache>
                <c:formatCode>;;;</c:formatCode>
                <c:ptCount val="7"/>
                <c:pt idx="0">
                  <c:v>0.10774525377941924</c:v>
                </c:pt>
                <c:pt idx="1">
                  <c:v>0.41570548031153887</c:v>
                </c:pt>
                <c:pt idx="2">
                  <c:v>0.33738333567432643</c:v>
                </c:pt>
                <c:pt idx="3">
                  <c:v>0.27445479058654132</c:v>
                </c:pt>
                <c:pt idx="4">
                  <c:v>1</c:v>
                </c:pt>
                <c:pt idx="5">
                  <c:v>0.55787226136014256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D7-4155-AA3F-286FCD333EED}"/>
            </c:ext>
          </c:extLst>
        </c:ser>
        <c:ser>
          <c:idx val="1"/>
          <c:order val="1"/>
          <c:tx>
            <c:strRef>
              <c:f>'Septiembre 2017'!$D$19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dLbl>
              <c:idx val="0"/>
              <c:layout>
                <c:manualLayout>
                  <c:x val="-1.0492660023672449E-3"/>
                  <c:y val="-0.203304560218097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D7-4155-AA3F-286FCD333EED}"/>
                </c:ext>
              </c:extLst>
            </c:dLbl>
            <c:dLbl>
              <c:idx val="1"/>
              <c:layout>
                <c:manualLayout>
                  <c:x val="-1.1594511468383849E-3"/>
                  <c:y val="-4.8699611720560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D7-4155-AA3F-286FCD333EED}"/>
                </c:ext>
              </c:extLst>
            </c:dLbl>
            <c:dLbl>
              <c:idx val="2"/>
              <c:layout>
                <c:manualLayout>
                  <c:x val="2.2336598773588599E-3"/>
                  <c:y val="-7.9490486501528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D7-4155-AA3F-286FCD333EED}"/>
                </c:ext>
              </c:extLst>
            </c:dLbl>
            <c:dLbl>
              <c:idx val="3"/>
              <c:layout>
                <c:manualLayout>
                  <c:x val="-5.9476835276937564E-3"/>
                  <c:y val="-3.499949997608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D7-4155-AA3F-286FCD333EED}"/>
                </c:ext>
              </c:extLst>
            </c:dLbl>
            <c:dLbl>
              <c:idx val="4"/>
              <c:layout>
                <c:manualLayout>
                  <c:x val="-7.295490843318782E-3"/>
                  <c:y val="0.14987863549995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D7-4155-AA3F-286FCD333EED}"/>
                </c:ext>
              </c:extLst>
            </c:dLbl>
            <c:dLbl>
              <c:idx val="5"/>
              <c:layout>
                <c:manualLayout>
                  <c:x val="0"/>
                  <c:y val="-0.10353756049202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D7-4155-AA3F-286FCD333EED}"/>
                </c:ext>
              </c:extLst>
            </c:dLbl>
            <c:dLbl>
              <c:idx val="6"/>
              <c:layout>
                <c:manualLayout>
                  <c:x val="3.1555122529223494E-3"/>
                  <c:y val="-0.16415486175425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D7-4155-AA3F-286FCD333EE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'Septiembre 2017'!$B$21:$B$27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'Septiembre 2017'!$S$26:$S$32</c:f>
              <c:numCache>
                <c:formatCode>;;;</c:formatCode>
                <c:ptCount val="7"/>
                <c:pt idx="0">
                  <c:v>0.89225474622058076</c:v>
                </c:pt>
                <c:pt idx="1">
                  <c:v>0.58429451968846113</c:v>
                </c:pt>
                <c:pt idx="2">
                  <c:v>0.66261666432567357</c:v>
                </c:pt>
                <c:pt idx="3">
                  <c:v>0.72554520941345868</c:v>
                </c:pt>
                <c:pt idx="4">
                  <c:v>0</c:v>
                </c:pt>
                <c:pt idx="5">
                  <c:v>0.44212773863985749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4D7-4155-AA3F-286FCD333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452385784"/>
        <c:axId val="452386176"/>
        <c:axId val="0"/>
      </c:bar3DChart>
      <c:catAx>
        <c:axId val="452385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52386176"/>
        <c:crosses val="autoZero"/>
        <c:auto val="1"/>
        <c:lblAlgn val="ctr"/>
        <c:lblOffset val="100"/>
        <c:noMultiLvlLbl val="0"/>
      </c:catAx>
      <c:valAx>
        <c:axId val="45238617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523857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Enero-Octubre 2017.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'Octubre 2017'!$C$13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'Octubre 2017'!$B$16:$B$18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'Octubre 2017'!$R$13:$R$15</c:f>
              <c:numCache>
                <c:formatCode>;;;</c:formatCode>
                <c:ptCount val="3"/>
                <c:pt idx="0">
                  <c:v>9.6270684621877489E-3</c:v>
                </c:pt>
                <c:pt idx="1">
                  <c:v>1.6168623656094949E-2</c:v>
                </c:pt>
                <c:pt idx="2">
                  <c:v>-2.1455044911094623E-2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EE-4C83-A0D1-86B1B823CE83}"/>
            </c:ext>
          </c:extLst>
        </c:ser>
        <c:ser>
          <c:idx val="1"/>
          <c:order val="1"/>
          <c:tx>
            <c:strRef>
              <c:f>'Octubre 2017'!$D$13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dLbl>
              <c:idx val="1"/>
              <c:layout>
                <c:manualLayout>
                  <c:x val="1.7342519153393746E-2"/>
                  <c:y val="-0.15841589647389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EE-4C83-A0D1-86B1B823CE83}"/>
                </c:ext>
              </c:extLst>
            </c:dLbl>
            <c:dLbl>
              <c:idx val="2"/>
              <c:layout>
                <c:manualLayout>
                  <c:x val="1.3488626008195141E-2"/>
                  <c:y val="-0.16281633804261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EE-4C83-A0D1-86B1B823CE8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'Octubre 2017'!$B$16:$B$18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'Octubre 2017'!$S$13:$S$15</c:f>
              <c:numCache>
                <c:formatCode>;;;</c:formatCode>
                <c:ptCount val="3"/>
                <c:pt idx="0">
                  <c:v>0.99037293153781225</c:v>
                </c:pt>
                <c:pt idx="1">
                  <c:v>0.98383137634390505</c:v>
                </c:pt>
                <c:pt idx="2">
                  <c:v>1.0214550449110946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EE-4C83-A0D1-86B1B823CE8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342380584"/>
        <c:axId val="342382544"/>
        <c:axId val="0"/>
      </c:bar3DChart>
      <c:catAx>
        <c:axId val="342380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42382544"/>
        <c:crosses val="autoZero"/>
        <c:auto val="1"/>
        <c:lblAlgn val="ctr"/>
        <c:lblOffset val="100"/>
        <c:noMultiLvlLbl val="0"/>
      </c:catAx>
      <c:valAx>
        <c:axId val="34238254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3423805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026312986497262"/>
          <c:y val="0.89982723935699505"/>
          <c:w val="0.32411188501695004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/>
              <a:t>Enero-Abril</a:t>
            </a:r>
            <a:r>
              <a:rPr lang="es-ES" baseline="0"/>
              <a:t> </a:t>
            </a:r>
            <a:r>
              <a:rPr lang="es-ES"/>
              <a:t>2016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'Enero-Abril 2016'!$C$19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'Enero-Abril 2016'!$B$21:$B$27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'Enero-Abril 2016'!$R$26:$R$32</c:f>
              <c:numCache>
                <c:formatCode>;;;</c:formatCode>
                <c:ptCount val="7"/>
                <c:pt idx="0">
                  <c:v>5.7489202179308863E-2</c:v>
                </c:pt>
                <c:pt idx="1">
                  <c:v>0.13275840042812748</c:v>
                </c:pt>
                <c:pt idx="2">
                  <c:v>0.10086572170768793</c:v>
                </c:pt>
                <c:pt idx="3">
                  <c:v>0.45016846782639075</c:v>
                </c:pt>
                <c:pt idx="4">
                  <c:v>0</c:v>
                </c:pt>
                <c:pt idx="5">
                  <c:v>0.95543334333407937</c:v>
                </c:pt>
                <c:pt idx="6">
                  <c:v>0.21267556283276501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C7-40CC-9E05-602E287943D0}"/>
            </c:ext>
          </c:extLst>
        </c:ser>
        <c:ser>
          <c:idx val="1"/>
          <c:order val="1"/>
          <c:tx>
            <c:strRef>
              <c:f>'Enero-Abril 2016'!$D$19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dLbl>
              <c:idx val="0"/>
              <c:layout>
                <c:manualLayout>
                  <c:x val="3.8493107005988085E-3"/>
                  <c:y val="-0.203304618345838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C7-40CC-9E05-602E287943D0}"/>
                </c:ext>
              </c:extLst>
            </c:dLbl>
            <c:dLbl>
              <c:idx val="1"/>
              <c:layout>
                <c:manualLayout>
                  <c:x val="1.3536237471554444E-2"/>
                  <c:y val="-0.21090841388469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C7-40CC-9E05-602E287943D0}"/>
                </c:ext>
              </c:extLst>
            </c:dLbl>
            <c:dLbl>
              <c:idx val="2"/>
              <c:layout>
                <c:manualLayout>
                  <c:x val="1.3663537510471949E-2"/>
                  <c:y val="-0.20718691971074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C7-40CC-9E05-602E287943D0}"/>
                </c:ext>
              </c:extLst>
            </c:dLbl>
            <c:dLbl>
              <c:idx val="3"/>
              <c:layout>
                <c:manualLayout>
                  <c:x val="3.8493682691004717E-3"/>
                  <c:y val="-0.14889075590309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C7-40CC-9E05-602E287943D0}"/>
                </c:ext>
              </c:extLst>
            </c:dLbl>
            <c:dLbl>
              <c:idx val="4"/>
              <c:layout>
                <c:manualLayout>
                  <c:x val="5.7673533096583539E-3"/>
                  <c:y val="-8.879049450462202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C7-40CC-9E05-602E287943D0}"/>
                </c:ext>
              </c:extLst>
            </c:dLbl>
            <c:dLbl>
              <c:idx val="6"/>
              <c:layout>
                <c:manualLayout>
                  <c:x val="9.6869267709557075E-3"/>
                  <c:y val="-0.22627742358754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C7-40CC-9E05-602E287943D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'Enero-Abril 2016'!$B$21:$B$27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'Enero-Abril 2016'!$S$26:$S$32</c:f>
              <c:numCache>
                <c:formatCode>;;;</c:formatCode>
                <c:ptCount val="7"/>
                <c:pt idx="0">
                  <c:v>0.94251079782069114</c:v>
                </c:pt>
                <c:pt idx="1">
                  <c:v>0.86724159957187252</c:v>
                </c:pt>
                <c:pt idx="2">
                  <c:v>0.89913427829231207</c:v>
                </c:pt>
                <c:pt idx="3">
                  <c:v>0.54983153217360925</c:v>
                </c:pt>
                <c:pt idx="4">
                  <c:v>0</c:v>
                </c:pt>
                <c:pt idx="5">
                  <c:v>4.4566656665920634E-2</c:v>
                </c:pt>
                <c:pt idx="6">
                  <c:v>0.78732443716723499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9C7-40CC-9E05-602E28794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0286024"/>
        <c:axId val="510287592"/>
        <c:axId val="0"/>
      </c:bar3DChart>
      <c:catAx>
        <c:axId val="510286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0287592"/>
        <c:crosses val="autoZero"/>
        <c:auto val="1"/>
        <c:lblAlgn val="ctr"/>
        <c:lblOffset val="100"/>
        <c:noMultiLvlLbl val="0"/>
      </c:catAx>
      <c:valAx>
        <c:axId val="51028759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02860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/>
              <a:t>Enero-Octubre</a:t>
            </a:r>
            <a:r>
              <a:rPr lang="es-ES" baseline="0"/>
              <a:t> </a:t>
            </a:r>
            <a:r>
              <a:rPr lang="es-ES"/>
              <a:t>2017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'Octubre 2017'!$C$19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'Octubre 2017'!$B$21:$B$27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'Octubre 2017'!$R$26:$R$32</c:f>
              <c:numCache>
                <c:formatCode>;;;</c:formatCode>
                <c:ptCount val="7"/>
                <c:pt idx="0">
                  <c:v>0.10576290346270412</c:v>
                </c:pt>
                <c:pt idx="1">
                  <c:v>0.40458022943863892</c:v>
                </c:pt>
                <c:pt idx="2">
                  <c:v>0.33290374347902818</c:v>
                </c:pt>
                <c:pt idx="3">
                  <c:v>0.18403093482189603</c:v>
                </c:pt>
                <c:pt idx="4">
                  <c:v>1</c:v>
                </c:pt>
                <c:pt idx="5">
                  <c:v>0.62846124659600666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CA-450E-9C49-9179F8DB2690}"/>
            </c:ext>
          </c:extLst>
        </c:ser>
        <c:ser>
          <c:idx val="1"/>
          <c:order val="1"/>
          <c:tx>
            <c:strRef>
              <c:f>'Octubre 2017'!$D$19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dLbl>
              <c:idx val="0"/>
              <c:layout>
                <c:manualLayout>
                  <c:x val="-1.0492660023672449E-3"/>
                  <c:y val="-0.203304560218097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CA-450E-9C49-9179F8DB2690}"/>
                </c:ext>
              </c:extLst>
            </c:dLbl>
            <c:dLbl>
              <c:idx val="1"/>
              <c:layout>
                <c:manualLayout>
                  <c:x val="-1.1594511468383849E-3"/>
                  <c:y val="-4.8699611720560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CA-450E-9C49-9179F8DB2690}"/>
                </c:ext>
              </c:extLst>
            </c:dLbl>
            <c:dLbl>
              <c:idx val="2"/>
              <c:layout>
                <c:manualLayout>
                  <c:x val="2.2336598773588599E-3"/>
                  <c:y val="-7.9490486501528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CA-450E-9C49-9179F8DB2690}"/>
                </c:ext>
              </c:extLst>
            </c:dLbl>
            <c:dLbl>
              <c:idx val="3"/>
              <c:layout>
                <c:manualLayout>
                  <c:x val="-5.9476835276937564E-3"/>
                  <c:y val="-3.499949997608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CA-450E-9C49-9179F8DB2690}"/>
                </c:ext>
              </c:extLst>
            </c:dLbl>
            <c:dLbl>
              <c:idx val="4"/>
              <c:layout>
                <c:manualLayout>
                  <c:x val="-7.295490843318782E-3"/>
                  <c:y val="0.14987863549995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CA-450E-9C49-9179F8DB2690}"/>
                </c:ext>
              </c:extLst>
            </c:dLbl>
            <c:dLbl>
              <c:idx val="5"/>
              <c:layout>
                <c:manualLayout>
                  <c:x val="0"/>
                  <c:y val="-0.10353756049202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CA-450E-9C49-9179F8DB2690}"/>
                </c:ext>
              </c:extLst>
            </c:dLbl>
            <c:dLbl>
              <c:idx val="6"/>
              <c:layout>
                <c:manualLayout>
                  <c:x val="3.1555122529223494E-3"/>
                  <c:y val="-0.16415486175425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CA-450E-9C49-9179F8DB269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'Octubre 2017'!$B$21:$B$27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'Octubre 2017'!$S$26:$S$32</c:f>
              <c:numCache>
                <c:formatCode>;;;</c:formatCode>
                <c:ptCount val="7"/>
                <c:pt idx="0">
                  <c:v>0.89423709653729588</c:v>
                </c:pt>
                <c:pt idx="1">
                  <c:v>0.59541977056136108</c:v>
                </c:pt>
                <c:pt idx="2">
                  <c:v>0.66709625652097182</c:v>
                </c:pt>
                <c:pt idx="3">
                  <c:v>0.81596906517810397</c:v>
                </c:pt>
                <c:pt idx="4">
                  <c:v>0</c:v>
                </c:pt>
                <c:pt idx="5">
                  <c:v>0.37153875340399328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BCA-450E-9C49-9179F8DB2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342378624"/>
        <c:axId val="342379016"/>
        <c:axId val="0"/>
      </c:bar3DChart>
      <c:catAx>
        <c:axId val="342378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342379016"/>
        <c:crosses val="autoZero"/>
        <c:auto val="1"/>
        <c:lblAlgn val="ctr"/>
        <c:lblOffset val="100"/>
        <c:noMultiLvlLbl val="0"/>
      </c:catAx>
      <c:valAx>
        <c:axId val="34237901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3423786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Enero-Noviembre 2017.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'Noviembre 2017'!$C$13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'Noviembre 2017'!$B$16:$B$18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'Noviembre 2017'!$R$13:$R$15</c:f>
              <c:numCache>
                <c:formatCode>;;;</c:formatCode>
                <c:ptCount val="3"/>
                <c:pt idx="0">
                  <c:v>4.8037777782605762E-3</c:v>
                </c:pt>
                <c:pt idx="1">
                  <c:v>8.6372430243317755E-3</c:v>
                </c:pt>
                <c:pt idx="2">
                  <c:v>-6.6302667362010403E-2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AF-4827-A62F-1F1204B1C20C}"/>
            </c:ext>
          </c:extLst>
        </c:ser>
        <c:ser>
          <c:idx val="1"/>
          <c:order val="1"/>
          <c:tx>
            <c:strRef>
              <c:f>'Noviembre 2017'!$D$13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dLbl>
              <c:idx val="1"/>
              <c:layout>
                <c:manualLayout>
                  <c:x val="1.7342519153393746E-2"/>
                  <c:y val="-0.15841589647389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AF-4827-A62F-1F1204B1C20C}"/>
                </c:ext>
              </c:extLst>
            </c:dLbl>
            <c:dLbl>
              <c:idx val="2"/>
              <c:layout>
                <c:manualLayout>
                  <c:x val="1.3488626008195141E-2"/>
                  <c:y val="-0.16281633804261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AF-4827-A62F-1F1204B1C20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'Noviembre 2017'!$B$16:$B$18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'Noviembre 2017'!$S$13:$S$15</c:f>
              <c:numCache>
                <c:formatCode>;;;</c:formatCode>
                <c:ptCount val="3"/>
                <c:pt idx="0">
                  <c:v>0.99519622222173942</c:v>
                </c:pt>
                <c:pt idx="1">
                  <c:v>0.99136275697566822</c:v>
                </c:pt>
                <c:pt idx="2">
                  <c:v>1.0663026673620104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AF-4827-A62F-1F1204B1C2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342379800"/>
        <c:axId val="342384504"/>
        <c:axId val="0"/>
      </c:bar3DChart>
      <c:catAx>
        <c:axId val="342379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42384504"/>
        <c:crosses val="autoZero"/>
        <c:auto val="1"/>
        <c:lblAlgn val="ctr"/>
        <c:lblOffset val="100"/>
        <c:noMultiLvlLbl val="0"/>
      </c:catAx>
      <c:valAx>
        <c:axId val="34238450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3423798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026312986497262"/>
          <c:y val="0.89982723935699505"/>
          <c:w val="0.32411188501695004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/>
              <a:t>Enero-Noviembre</a:t>
            </a:r>
            <a:r>
              <a:rPr lang="es-ES" baseline="0"/>
              <a:t> </a:t>
            </a:r>
            <a:r>
              <a:rPr lang="es-ES"/>
              <a:t>2017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'Noviembre 2017'!$C$19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'Noviembre 2017'!$B$21:$B$27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'Noviembre 2017'!$R$26:$R$32</c:f>
              <c:numCache>
                <c:formatCode>;;;</c:formatCode>
                <c:ptCount val="7"/>
                <c:pt idx="0">
                  <c:v>0.10274812003213829</c:v>
                </c:pt>
                <c:pt idx="1">
                  <c:v>0.3845793562622849</c:v>
                </c:pt>
                <c:pt idx="2">
                  <c:v>0.32774354850357323</c:v>
                </c:pt>
                <c:pt idx="3">
                  <c:v>0.11991496248667366</c:v>
                </c:pt>
                <c:pt idx="4">
                  <c:v>1</c:v>
                </c:pt>
                <c:pt idx="5">
                  <c:v>0.65695308029154087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92-4FB9-8CD4-3DCDEB073EB4}"/>
            </c:ext>
          </c:extLst>
        </c:ser>
        <c:ser>
          <c:idx val="1"/>
          <c:order val="1"/>
          <c:tx>
            <c:strRef>
              <c:f>'Noviembre 2017'!$D$19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dLbl>
              <c:idx val="0"/>
              <c:layout>
                <c:manualLayout>
                  <c:x val="-1.0492660023672449E-3"/>
                  <c:y val="-0.203304560218097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92-4FB9-8CD4-3DCDEB073EB4}"/>
                </c:ext>
              </c:extLst>
            </c:dLbl>
            <c:dLbl>
              <c:idx val="1"/>
              <c:layout>
                <c:manualLayout>
                  <c:x val="-1.1594511468383849E-3"/>
                  <c:y val="-4.8699611720560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92-4FB9-8CD4-3DCDEB073EB4}"/>
                </c:ext>
              </c:extLst>
            </c:dLbl>
            <c:dLbl>
              <c:idx val="2"/>
              <c:layout>
                <c:manualLayout>
                  <c:x val="2.2336598773588599E-3"/>
                  <c:y val="-7.9490486501528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92-4FB9-8CD4-3DCDEB073EB4}"/>
                </c:ext>
              </c:extLst>
            </c:dLbl>
            <c:dLbl>
              <c:idx val="3"/>
              <c:layout>
                <c:manualLayout>
                  <c:x val="-5.9476835276937564E-3"/>
                  <c:y val="-3.499949997608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92-4FB9-8CD4-3DCDEB073EB4}"/>
                </c:ext>
              </c:extLst>
            </c:dLbl>
            <c:dLbl>
              <c:idx val="4"/>
              <c:layout>
                <c:manualLayout>
                  <c:x val="-7.295490843318782E-3"/>
                  <c:y val="0.14987863549995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92-4FB9-8CD4-3DCDEB073EB4}"/>
                </c:ext>
              </c:extLst>
            </c:dLbl>
            <c:dLbl>
              <c:idx val="5"/>
              <c:layout>
                <c:manualLayout>
                  <c:x val="0"/>
                  <c:y val="-0.10353756049202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92-4FB9-8CD4-3DCDEB073EB4}"/>
                </c:ext>
              </c:extLst>
            </c:dLbl>
            <c:dLbl>
              <c:idx val="6"/>
              <c:layout>
                <c:manualLayout>
                  <c:x val="3.1555122529223494E-3"/>
                  <c:y val="-0.16415486175425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92-4FB9-8CD4-3DCDEB073EB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'Noviembre 2017'!$B$21:$B$27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'Noviembre 2017'!$S$26:$S$32</c:f>
              <c:numCache>
                <c:formatCode>;;;</c:formatCode>
                <c:ptCount val="7"/>
                <c:pt idx="0">
                  <c:v>0.89725187996786171</c:v>
                </c:pt>
                <c:pt idx="1">
                  <c:v>0.6154206437377151</c:v>
                </c:pt>
                <c:pt idx="2">
                  <c:v>0.67225645149642677</c:v>
                </c:pt>
                <c:pt idx="3">
                  <c:v>0.88008503751332634</c:v>
                </c:pt>
                <c:pt idx="4">
                  <c:v>0</c:v>
                </c:pt>
                <c:pt idx="5">
                  <c:v>0.34304691970845913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E92-4FB9-8CD4-3DCDEB073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342380192"/>
        <c:axId val="342382936"/>
        <c:axId val="0"/>
      </c:bar3DChart>
      <c:catAx>
        <c:axId val="342380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342382936"/>
        <c:crosses val="autoZero"/>
        <c:auto val="1"/>
        <c:lblAlgn val="ctr"/>
        <c:lblOffset val="100"/>
        <c:noMultiLvlLbl val="0"/>
      </c:catAx>
      <c:valAx>
        <c:axId val="34238293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3423801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Enero-Diciembre 2017.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'Diciembre 2017'!$C$13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'Diciembre 2017'!$B$16:$B$18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'Diciembre 2017'!$R$13:$R$15</c:f>
              <c:numCache>
                <c:formatCode>;;;</c:formatCode>
                <c:ptCount val="3"/>
                <c:pt idx="0">
                  <c:v>-1.489238597672804E-3</c:v>
                </c:pt>
                <c:pt idx="1">
                  <c:v>5.17327792430744E-4</c:v>
                </c:pt>
                <c:pt idx="2">
                  <c:v>-0.25905505516277083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8A-4EBD-83D9-215747476A2F}"/>
            </c:ext>
          </c:extLst>
        </c:ser>
        <c:ser>
          <c:idx val="1"/>
          <c:order val="1"/>
          <c:tx>
            <c:strRef>
              <c:f>'Diciembre 2017'!$D$13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dLbl>
              <c:idx val="1"/>
              <c:layout>
                <c:manualLayout>
                  <c:x val="1.7342519153393746E-2"/>
                  <c:y val="-0.15841589647389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8A-4EBD-83D9-215747476A2F}"/>
                </c:ext>
              </c:extLst>
            </c:dLbl>
            <c:dLbl>
              <c:idx val="2"/>
              <c:layout>
                <c:manualLayout>
                  <c:x val="1.3488626008195141E-2"/>
                  <c:y val="-0.16281633804261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8A-4EBD-83D9-215747476A2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'Diciembre 2017'!$B$16:$B$18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'Diciembre 2017'!$S$13:$S$15</c:f>
              <c:numCache>
                <c:formatCode>;;;</c:formatCode>
                <c:ptCount val="3"/>
                <c:pt idx="0">
                  <c:v>1.0014892385976728</c:v>
                </c:pt>
                <c:pt idx="1">
                  <c:v>0.99948267220756926</c:v>
                </c:pt>
                <c:pt idx="2">
                  <c:v>1.2590550551627708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8A-4EBD-83D9-215747476A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342383328"/>
        <c:axId val="342377448"/>
        <c:axId val="0"/>
      </c:bar3DChart>
      <c:catAx>
        <c:axId val="34238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42377448"/>
        <c:crosses val="autoZero"/>
        <c:auto val="1"/>
        <c:lblAlgn val="ctr"/>
        <c:lblOffset val="100"/>
        <c:noMultiLvlLbl val="0"/>
      </c:catAx>
      <c:valAx>
        <c:axId val="342377448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3423833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026312986497262"/>
          <c:y val="0.89982723935699505"/>
          <c:w val="0.32411188501695004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/>
              <a:t>Enero-Diciembre</a:t>
            </a:r>
            <a:r>
              <a:rPr lang="es-ES" baseline="0"/>
              <a:t> </a:t>
            </a:r>
            <a:r>
              <a:rPr lang="es-ES"/>
              <a:t>2017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'Diciembre 2017'!$C$19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'Diciembre 2017'!$B$21:$B$27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'Diciembre 2017'!$R$26:$R$32</c:f>
              <c:numCache>
                <c:formatCode>;;;</c:formatCode>
                <c:ptCount val="7"/>
                <c:pt idx="0">
                  <c:v>0.11012415724171321</c:v>
                </c:pt>
                <c:pt idx="1">
                  <c:v>0.37543436243539485</c:v>
                </c:pt>
                <c:pt idx="2">
                  <c:v>0.26601246228060671</c:v>
                </c:pt>
                <c:pt idx="3">
                  <c:v>0.14590540841806665</c:v>
                </c:pt>
                <c:pt idx="4">
                  <c:v>1</c:v>
                </c:pt>
                <c:pt idx="5">
                  <c:v>0.48984967289175363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C3-469E-9166-C20432E7E439}"/>
            </c:ext>
          </c:extLst>
        </c:ser>
        <c:ser>
          <c:idx val="1"/>
          <c:order val="1"/>
          <c:tx>
            <c:strRef>
              <c:f>'Diciembre 2017'!$D$19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dLbl>
              <c:idx val="0"/>
              <c:layout>
                <c:manualLayout>
                  <c:x val="-1.0492660023672449E-3"/>
                  <c:y val="-0.203304560218097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C3-469E-9166-C20432E7E439}"/>
                </c:ext>
              </c:extLst>
            </c:dLbl>
            <c:dLbl>
              <c:idx val="1"/>
              <c:layout>
                <c:manualLayout>
                  <c:x val="-1.1594511468383849E-3"/>
                  <c:y val="-4.8699611720560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C3-469E-9166-C20432E7E439}"/>
                </c:ext>
              </c:extLst>
            </c:dLbl>
            <c:dLbl>
              <c:idx val="2"/>
              <c:layout>
                <c:manualLayout>
                  <c:x val="2.2336598773588599E-3"/>
                  <c:y val="-7.9490486501528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C3-469E-9166-C20432E7E439}"/>
                </c:ext>
              </c:extLst>
            </c:dLbl>
            <c:dLbl>
              <c:idx val="3"/>
              <c:layout>
                <c:manualLayout>
                  <c:x val="-5.9476835276937564E-3"/>
                  <c:y val="-3.499949997608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C3-469E-9166-C20432E7E439}"/>
                </c:ext>
              </c:extLst>
            </c:dLbl>
            <c:dLbl>
              <c:idx val="4"/>
              <c:layout>
                <c:manualLayout>
                  <c:x val="-7.295490843318782E-3"/>
                  <c:y val="0.14987863549995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C3-469E-9166-C20432E7E439}"/>
                </c:ext>
              </c:extLst>
            </c:dLbl>
            <c:dLbl>
              <c:idx val="5"/>
              <c:layout>
                <c:manualLayout>
                  <c:x val="0"/>
                  <c:y val="-0.10353756049202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C3-469E-9166-C20432E7E439}"/>
                </c:ext>
              </c:extLst>
            </c:dLbl>
            <c:dLbl>
              <c:idx val="6"/>
              <c:layout>
                <c:manualLayout>
                  <c:x val="3.1555122529223494E-3"/>
                  <c:y val="-0.16415486175425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C3-469E-9166-C20432E7E43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'Diciembre 2017'!$B$21:$B$27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'Diciembre 2017'!$S$26:$S$32</c:f>
              <c:numCache>
                <c:formatCode>;;;</c:formatCode>
                <c:ptCount val="7"/>
                <c:pt idx="0">
                  <c:v>0.88987584275828679</c:v>
                </c:pt>
                <c:pt idx="1">
                  <c:v>0.62456563756460515</c:v>
                </c:pt>
                <c:pt idx="2">
                  <c:v>0.73398753771939329</c:v>
                </c:pt>
                <c:pt idx="3">
                  <c:v>0.85409459158193335</c:v>
                </c:pt>
                <c:pt idx="4">
                  <c:v>0</c:v>
                </c:pt>
                <c:pt idx="5">
                  <c:v>1.4898496728917536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FC3-469E-9166-C20432E7E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342378232"/>
        <c:axId val="342381368"/>
        <c:axId val="0"/>
      </c:bar3DChart>
      <c:catAx>
        <c:axId val="342378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342381368"/>
        <c:crosses val="autoZero"/>
        <c:auto val="1"/>
        <c:lblAlgn val="ctr"/>
        <c:lblOffset val="100"/>
        <c:noMultiLvlLbl val="0"/>
      </c:catAx>
      <c:valAx>
        <c:axId val="342381368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342378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Enero 2018.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 2018'!$C$13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'Enero 2018'!$B$16:$B$18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 2018'!$R$13:$R$15</c:f>
              <c:numCache>
                <c:formatCode>General</c:formatCode>
                <c:ptCount val="3"/>
                <c:pt idx="0">
                  <c:v>-8.0996728735302392E-2</c:v>
                </c:pt>
                <c:pt idx="1">
                  <c:v>-0.12050219525440098</c:v>
                </c:pt>
                <c:pt idx="2">
                  <c:v>0.38226585934896129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E2-41A7-A4D6-4FBFFA1753FF}"/>
            </c:ext>
          </c:extLst>
        </c:ser>
        <c:ser>
          <c:idx val="1"/>
          <c:order val="1"/>
          <c:tx>
            <c:strRef>
              <c:f>'Enero 2018'!$D$13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'Enero 2018'!$B$16:$B$18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 2018'!$S$13:$S$15</c:f>
              <c:numCache>
                <c:formatCode>General</c:formatCode>
                <c:ptCount val="3"/>
                <c:pt idx="0">
                  <c:v>1.0809967287353024</c:v>
                </c:pt>
                <c:pt idx="1">
                  <c:v>1.120502195254401</c:v>
                </c:pt>
                <c:pt idx="2">
                  <c:v>0.61773414065103871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E2-41A7-A4D6-4FBFFA1753F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347627464"/>
        <c:axId val="347632168"/>
        <c:axId val="0"/>
      </c:bar3DChart>
      <c:catAx>
        <c:axId val="347627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47632168"/>
        <c:crosses val="autoZero"/>
        <c:auto val="1"/>
        <c:lblAlgn val="ctr"/>
        <c:lblOffset val="100"/>
        <c:noMultiLvlLbl val="0"/>
      </c:catAx>
      <c:valAx>
        <c:axId val="347632168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3476274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026312986497262"/>
          <c:y val="0.89982723935699505"/>
          <c:w val="0.32411188501695004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Enero </a:t>
            </a: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 2018'!$C$19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'Enero 2018'!$B$21:$B$27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'Enero 2018'!$R$26:$R$32</c:f>
              <c:numCache>
                <c:formatCode>General</c:formatCode>
                <c:ptCount val="7"/>
                <c:pt idx="0">
                  <c:v>0.10619729947453205</c:v>
                </c:pt>
                <c:pt idx="1">
                  <c:v>0.22527272960918099</c:v>
                </c:pt>
                <c:pt idx="2">
                  <c:v>0.53173417103990483</c:v>
                </c:pt>
                <c:pt idx="3">
                  <c:v>0.54307973219720029</c:v>
                </c:pt>
                <c:pt idx="4">
                  <c:v>1</c:v>
                </c:pt>
                <c:pt idx="5">
                  <c:v>1</c:v>
                </c:pt>
                <c:pt idx="6">
                  <c:v>9.678887344671705E-2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F4-48CB-AD70-1ACC2B3DD073}"/>
            </c:ext>
          </c:extLst>
        </c:ser>
        <c:ser>
          <c:idx val="1"/>
          <c:order val="1"/>
          <c:tx>
            <c:strRef>
              <c:f>'Enero 2018'!$D$19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'Enero 2018'!$B$21:$B$27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'Enero 2018'!$S$26:$S$32</c:f>
              <c:numCache>
                <c:formatCode>General</c:formatCode>
                <c:ptCount val="7"/>
                <c:pt idx="0">
                  <c:v>0.89380270052546795</c:v>
                </c:pt>
                <c:pt idx="1">
                  <c:v>0.77472727039081901</c:v>
                </c:pt>
                <c:pt idx="2">
                  <c:v>0.46826582896009517</c:v>
                </c:pt>
                <c:pt idx="3">
                  <c:v>0.45692026780279976</c:v>
                </c:pt>
                <c:pt idx="4">
                  <c:v>0</c:v>
                </c:pt>
                <c:pt idx="5">
                  <c:v>0</c:v>
                </c:pt>
                <c:pt idx="6">
                  <c:v>0.90321112655328295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F4-48CB-AD70-1ACC2B3DD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347631776"/>
        <c:axId val="347632952"/>
        <c:axId val="0"/>
      </c:bar3DChart>
      <c:catAx>
        <c:axId val="347631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347632952"/>
        <c:crosses val="autoZero"/>
        <c:auto val="1"/>
        <c:lblAlgn val="ctr"/>
        <c:lblOffset val="100"/>
        <c:noMultiLvlLbl val="0"/>
      </c:catAx>
      <c:valAx>
        <c:axId val="34763295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3476317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Febrero 2018.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'Febrero 2018'!$C$13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'Febrero 2018'!$B$16:$B$18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'Febrero 2018'!$R$13:$R$15</c:f>
              <c:numCache>
                <c:formatCode>General</c:formatCode>
                <c:ptCount val="3"/>
                <c:pt idx="0">
                  <c:v>-2.4518666587201032E-2</c:v>
                </c:pt>
                <c:pt idx="1">
                  <c:v>-3.8206394309444391E-2</c:v>
                </c:pt>
                <c:pt idx="2">
                  <c:v>8.4254694363264049E-2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12-40EA-8A52-3E7DD474232A}"/>
            </c:ext>
          </c:extLst>
        </c:ser>
        <c:ser>
          <c:idx val="1"/>
          <c:order val="1"/>
          <c:tx>
            <c:strRef>
              <c:f>'Febrero 2018'!$D$13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'Febrero 2018'!$B$16:$B$18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'Febrero 2018'!$S$13:$S$15</c:f>
              <c:numCache>
                <c:formatCode>General</c:formatCode>
                <c:ptCount val="3"/>
                <c:pt idx="0">
                  <c:v>1.024518666587201</c:v>
                </c:pt>
                <c:pt idx="1">
                  <c:v>1.0382063943094444</c:v>
                </c:pt>
                <c:pt idx="2">
                  <c:v>0.91574530563673595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12-40EA-8A52-3E7DD474232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347627856"/>
        <c:axId val="347628248"/>
        <c:axId val="0"/>
      </c:bar3DChart>
      <c:catAx>
        <c:axId val="34762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47628248"/>
        <c:crosses val="autoZero"/>
        <c:auto val="1"/>
        <c:lblAlgn val="ctr"/>
        <c:lblOffset val="100"/>
        <c:noMultiLvlLbl val="0"/>
      </c:catAx>
      <c:valAx>
        <c:axId val="347628248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3476278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5542104943224858"/>
          <c:y val="0.89982723935699505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Febrero </a:t>
            </a: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'Febrero 2018'!$C$19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'Febrero 2018'!$B$21:$B$27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'Febrero 2018'!$R$26:$R$32</c:f>
              <c:numCache>
                <c:formatCode>General</c:formatCode>
                <c:ptCount val="7"/>
                <c:pt idx="0">
                  <c:v>2.8911308574866124E-2</c:v>
                </c:pt>
                <c:pt idx="1">
                  <c:v>0.17025512764941964</c:v>
                </c:pt>
                <c:pt idx="2">
                  <c:v>0.32300044044087006</c:v>
                </c:pt>
                <c:pt idx="3">
                  <c:v>0.34011051505291234</c:v>
                </c:pt>
                <c:pt idx="4">
                  <c:v>1</c:v>
                </c:pt>
                <c:pt idx="5">
                  <c:v>1.1333929512861607E-2</c:v>
                </c:pt>
                <c:pt idx="6">
                  <c:v>2.8713396862261487E-2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01-40FD-81E9-4E3B8D8B0E71}"/>
            </c:ext>
          </c:extLst>
        </c:ser>
        <c:ser>
          <c:idx val="1"/>
          <c:order val="1"/>
          <c:tx>
            <c:strRef>
              <c:f>'Febrero 2018'!$D$19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'Febrero 2018'!$B$21:$B$27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'Febrero 2018'!$S$26:$S$32</c:f>
              <c:numCache>
                <c:formatCode>General</c:formatCode>
                <c:ptCount val="7"/>
                <c:pt idx="0">
                  <c:v>0.97108869142513388</c:v>
                </c:pt>
                <c:pt idx="1">
                  <c:v>0.82974487235058036</c:v>
                </c:pt>
                <c:pt idx="2">
                  <c:v>0.67699955955912994</c:v>
                </c:pt>
                <c:pt idx="3">
                  <c:v>0.65988948494708766</c:v>
                </c:pt>
                <c:pt idx="4">
                  <c:v>0</c:v>
                </c:pt>
                <c:pt idx="5">
                  <c:v>1.0113339295128616</c:v>
                </c:pt>
                <c:pt idx="6">
                  <c:v>0.97128660313773851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01-40FD-81E9-4E3B8D8B0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347626288"/>
        <c:axId val="347625504"/>
        <c:axId val="0"/>
      </c:bar3DChart>
      <c:catAx>
        <c:axId val="347626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347625504"/>
        <c:crosses val="autoZero"/>
        <c:auto val="1"/>
        <c:lblAlgn val="ctr"/>
        <c:lblOffset val="100"/>
        <c:noMultiLvlLbl val="0"/>
      </c:catAx>
      <c:valAx>
        <c:axId val="34762550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3476262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Marzo 2018.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'Marzo 2018'!$C$13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'Marzo 2018'!$B$16:$B$18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'Marzo 2018'!$R$13:$R$15</c:f>
              <c:numCache>
                <c:formatCode>General</c:formatCode>
                <c:ptCount val="3"/>
                <c:pt idx="0">
                  <c:v>-2.7101213650655875E-2</c:v>
                </c:pt>
                <c:pt idx="1">
                  <c:v>-4.6986961387297521E-2</c:v>
                </c:pt>
                <c:pt idx="2">
                  <c:v>0.14158229162109381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33-44F9-BD4D-308A8659EFB9}"/>
            </c:ext>
          </c:extLst>
        </c:ser>
        <c:ser>
          <c:idx val="1"/>
          <c:order val="1"/>
          <c:tx>
            <c:strRef>
              <c:f>'Marzo 2018'!$D$13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'Marzo 2018'!$B$16:$B$18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'Marzo 2018'!$S$13:$S$15</c:f>
              <c:numCache>
                <c:formatCode>General</c:formatCode>
                <c:ptCount val="3"/>
                <c:pt idx="0">
                  <c:v>1.0271012136506559</c:v>
                </c:pt>
                <c:pt idx="1">
                  <c:v>1.0469869613872975</c:v>
                </c:pt>
                <c:pt idx="2">
                  <c:v>0.85841770837890619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33-44F9-BD4D-308A8659EFB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347630992"/>
        <c:axId val="347626680"/>
        <c:axId val="0"/>
      </c:bar3DChart>
      <c:catAx>
        <c:axId val="34763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47626680"/>
        <c:crosses val="autoZero"/>
        <c:auto val="1"/>
        <c:lblAlgn val="ctr"/>
        <c:lblOffset val="100"/>
        <c:noMultiLvlLbl val="0"/>
      </c:catAx>
      <c:valAx>
        <c:axId val="3476266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3476309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5542104943224858"/>
          <c:y val="0.89982723935699505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Enero-Mayo 2016.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'Enero-Mayo 2016'!$C$13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strRef>
              <c:f>'Enero-Mayo 2016'!$B$16:$B$18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'Enero-Mayo 2016'!$R$13:$R$15</c:f>
              <c:numCache>
                <c:formatCode>;;;</c:formatCode>
                <c:ptCount val="3"/>
                <c:pt idx="0">
                  <c:v>-2.6259960165675666E-2</c:v>
                </c:pt>
                <c:pt idx="1">
                  <c:v>-5.8210083872554552E-2</c:v>
                </c:pt>
                <c:pt idx="2">
                  <c:v>-0.5306293378107978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8-4252-B50B-403FACBE9E39}"/>
            </c:ext>
          </c:extLst>
        </c:ser>
        <c:ser>
          <c:idx val="1"/>
          <c:order val="1"/>
          <c:tx>
            <c:strRef>
              <c:f>'Enero-Mayo 2016'!$D$13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'Enero-Mayo 2016'!$B$16:$B$18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'Enero-Mayo 2016'!$S$13:$S$15</c:f>
              <c:numCache>
                <c:formatCode>;;;</c:formatCode>
                <c:ptCount val="3"/>
                <c:pt idx="0">
                  <c:v>1.0262599601656757</c:v>
                </c:pt>
                <c:pt idx="1">
                  <c:v>1.0582100838725546</c:v>
                </c:pt>
                <c:pt idx="2">
                  <c:v>1.5306293378107978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8-4252-B50B-403FACBE9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0282104"/>
        <c:axId val="510288376"/>
        <c:axId val="0"/>
      </c:bar3DChart>
      <c:catAx>
        <c:axId val="510282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0288376"/>
        <c:crosses val="autoZero"/>
        <c:auto val="1"/>
        <c:lblAlgn val="ctr"/>
        <c:lblOffset val="100"/>
        <c:noMultiLvlLbl val="0"/>
      </c:catAx>
      <c:valAx>
        <c:axId val="51028837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02821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026312986497262"/>
          <c:y val="0.89982723935699505"/>
          <c:w val="0.32411188501695004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Marzo </a:t>
            </a: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'Marzo 2018'!$C$19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'Marzo 2018'!$B$21:$B$27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'Marzo 2018'!$R$26:$R$32</c:f>
              <c:numCache>
                <c:formatCode>General</c:formatCode>
                <c:ptCount val="7"/>
                <c:pt idx="0">
                  <c:v>3.6597230095999134E-2</c:v>
                </c:pt>
                <c:pt idx="1">
                  <c:v>5.5192683817092414E-2</c:v>
                </c:pt>
                <c:pt idx="2">
                  <c:v>0.45351054680498581</c:v>
                </c:pt>
                <c:pt idx="3">
                  <c:v>0.32825774737852753</c:v>
                </c:pt>
                <c:pt idx="4">
                  <c:v>1</c:v>
                </c:pt>
                <c:pt idx="5">
                  <c:v>0.39433516435663585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13-4E4C-BE26-0063A68767D4}"/>
            </c:ext>
          </c:extLst>
        </c:ser>
        <c:ser>
          <c:idx val="1"/>
          <c:order val="1"/>
          <c:tx>
            <c:strRef>
              <c:f>'Marzo 2018'!$D$19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'Marzo 2018'!$B$21:$B$27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'Marzo 2018'!$S$26:$S$32</c:f>
              <c:numCache>
                <c:formatCode>General</c:formatCode>
                <c:ptCount val="7"/>
                <c:pt idx="0">
                  <c:v>0.96340276990400087</c:v>
                </c:pt>
                <c:pt idx="1">
                  <c:v>0.94480731618290759</c:v>
                </c:pt>
                <c:pt idx="2">
                  <c:v>0.54648945319501419</c:v>
                </c:pt>
                <c:pt idx="3">
                  <c:v>0.67174225262147247</c:v>
                </c:pt>
                <c:pt idx="4">
                  <c:v>0</c:v>
                </c:pt>
                <c:pt idx="5">
                  <c:v>0.60566483564336415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13-4E4C-BE26-0063A6876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347630208"/>
        <c:axId val="449956936"/>
        <c:axId val="0"/>
      </c:bar3DChart>
      <c:catAx>
        <c:axId val="347630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49956936"/>
        <c:crosses val="autoZero"/>
        <c:auto val="1"/>
        <c:lblAlgn val="ctr"/>
        <c:lblOffset val="100"/>
        <c:noMultiLvlLbl val="0"/>
      </c:catAx>
      <c:valAx>
        <c:axId val="44995693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3476302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Abril 2018.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'Abril 2018'!$C$13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'Abril 2018'!$B$16:$B$18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'Abril 2018'!$R$13:$R$15</c:f>
              <c:numCache>
                <c:formatCode>General</c:formatCode>
                <c:ptCount val="3"/>
                <c:pt idx="0">
                  <c:v>-3.2916583948259914E-2</c:v>
                </c:pt>
                <c:pt idx="1">
                  <c:v>-5.3963728156182E-2</c:v>
                </c:pt>
                <c:pt idx="2">
                  <c:v>7.222453277255303E-2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75-47B5-8108-7B4D829FB2E3}"/>
            </c:ext>
          </c:extLst>
        </c:ser>
        <c:ser>
          <c:idx val="1"/>
          <c:order val="1"/>
          <c:tx>
            <c:strRef>
              <c:f>'Abril 2018'!$D$13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'Abril 2018'!$B$16:$B$18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'Abril 2018'!$S$13:$S$15</c:f>
              <c:numCache>
                <c:formatCode>General</c:formatCode>
                <c:ptCount val="3"/>
                <c:pt idx="0">
                  <c:v>1.0329165839482599</c:v>
                </c:pt>
                <c:pt idx="1">
                  <c:v>1.053963728156182</c:v>
                </c:pt>
                <c:pt idx="2">
                  <c:v>0.92777546722744697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75-47B5-8108-7B4D829FB2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449961248"/>
        <c:axId val="449960464"/>
        <c:axId val="0"/>
      </c:bar3DChart>
      <c:catAx>
        <c:axId val="44996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49960464"/>
        <c:crosses val="autoZero"/>
        <c:auto val="1"/>
        <c:lblAlgn val="ctr"/>
        <c:lblOffset val="100"/>
        <c:noMultiLvlLbl val="0"/>
      </c:catAx>
      <c:valAx>
        <c:axId val="44996046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499612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5542104943224858"/>
          <c:y val="0.89982723935699505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Abril </a:t>
            </a: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'Abril 2018'!$C$19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'Abril 2018'!$B$21:$B$27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'Abril 2018'!$R$26:$R$32</c:f>
              <c:numCache>
                <c:formatCode>General</c:formatCode>
                <c:ptCount val="7"/>
                <c:pt idx="0">
                  <c:v>4.8644021808774363E-2</c:v>
                </c:pt>
                <c:pt idx="1">
                  <c:v>1.1267278196518404E-2</c:v>
                </c:pt>
                <c:pt idx="2">
                  <c:v>0.33324115585912895</c:v>
                </c:pt>
                <c:pt idx="3">
                  <c:v>0.34302590430061153</c:v>
                </c:pt>
                <c:pt idx="4">
                  <c:v>1</c:v>
                </c:pt>
                <c:pt idx="5">
                  <c:v>0.6472734664059141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3-4E3D-8C95-4954AA2F311A}"/>
            </c:ext>
          </c:extLst>
        </c:ser>
        <c:ser>
          <c:idx val="1"/>
          <c:order val="1"/>
          <c:tx>
            <c:strRef>
              <c:f>'Abril 2018'!$D$19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'Abril 2018'!$B$21:$B$27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'Abril 2018'!$S$26:$S$32</c:f>
              <c:numCache>
                <c:formatCode>General</c:formatCode>
                <c:ptCount val="7"/>
                <c:pt idx="0">
                  <c:v>0.95135597819122564</c:v>
                </c:pt>
                <c:pt idx="1">
                  <c:v>0.9887327218034816</c:v>
                </c:pt>
                <c:pt idx="2">
                  <c:v>0.66675884414087105</c:v>
                </c:pt>
                <c:pt idx="3">
                  <c:v>0.65697409569938847</c:v>
                </c:pt>
                <c:pt idx="4">
                  <c:v>0</c:v>
                </c:pt>
                <c:pt idx="5">
                  <c:v>0.3527265335940859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3-4E3D-8C95-4954AA2F3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449957328"/>
        <c:axId val="449958504"/>
        <c:axId val="0"/>
      </c:bar3DChart>
      <c:catAx>
        <c:axId val="449957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49958504"/>
        <c:crosses val="autoZero"/>
        <c:auto val="1"/>
        <c:lblAlgn val="ctr"/>
        <c:lblOffset val="100"/>
        <c:noMultiLvlLbl val="0"/>
      </c:catAx>
      <c:valAx>
        <c:axId val="44995850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499573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Mayo 2018.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'Mayo 2018'!$C$13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'Mayo 2018'!$B$16:$B$18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'Mayo 2018'!$R$13:$R$15</c:f>
              <c:numCache>
                <c:formatCode>General</c:formatCode>
                <c:ptCount val="3"/>
                <c:pt idx="0">
                  <c:v>-2.9403169569141019E-2</c:v>
                </c:pt>
                <c:pt idx="1">
                  <c:v>-5.1358399741132654E-2</c:v>
                </c:pt>
                <c:pt idx="2">
                  <c:v>4.7901836988507696E-2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49-42F4-A98B-4A2E6A54982D}"/>
            </c:ext>
          </c:extLst>
        </c:ser>
        <c:ser>
          <c:idx val="1"/>
          <c:order val="1"/>
          <c:tx>
            <c:strRef>
              <c:f>'Mayo 2018'!$D$13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'Mayo 2018'!$B$16:$B$18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'Mayo 2018'!$S$13:$S$15</c:f>
              <c:numCache>
                <c:formatCode>General</c:formatCode>
                <c:ptCount val="3"/>
                <c:pt idx="0">
                  <c:v>1.029403169569141</c:v>
                </c:pt>
                <c:pt idx="1">
                  <c:v>1.0513583997411327</c:v>
                </c:pt>
                <c:pt idx="2">
                  <c:v>0.9520981630114923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49-42F4-A98B-4A2E6A54982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449959288"/>
        <c:axId val="449959680"/>
        <c:axId val="0"/>
      </c:bar3DChart>
      <c:catAx>
        <c:axId val="449959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49959680"/>
        <c:crosses val="autoZero"/>
        <c:auto val="1"/>
        <c:lblAlgn val="ctr"/>
        <c:lblOffset val="100"/>
        <c:noMultiLvlLbl val="0"/>
      </c:catAx>
      <c:valAx>
        <c:axId val="4499596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499592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5542104943224858"/>
          <c:y val="0.89982723935699505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Mayo </a:t>
            </a: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'Mayo 2018'!$C$19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'Mayo 2018'!$B$21:$B$27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'Mayo 2018'!$R$26:$R$32</c:f>
              <c:numCache>
                <c:formatCode>General</c:formatCode>
                <c:ptCount val="7"/>
                <c:pt idx="0">
                  <c:v>5.9582424425263181E-2</c:v>
                </c:pt>
                <c:pt idx="1">
                  <c:v>4.0900866017957727E-2</c:v>
                </c:pt>
                <c:pt idx="2">
                  <c:v>0.31570249858002575</c:v>
                </c:pt>
                <c:pt idx="3">
                  <c:v>0.10313538009584744</c:v>
                </c:pt>
                <c:pt idx="4">
                  <c:v>1</c:v>
                </c:pt>
                <c:pt idx="5">
                  <c:v>0.70885277832707139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A-4202-887E-9955DAF54276}"/>
            </c:ext>
          </c:extLst>
        </c:ser>
        <c:ser>
          <c:idx val="1"/>
          <c:order val="1"/>
          <c:tx>
            <c:strRef>
              <c:f>'Mayo 2018'!$D$19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'Mayo 2018'!$B$21:$B$27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'Mayo 2018'!$S$26:$S$32</c:f>
              <c:numCache>
                <c:formatCode>General</c:formatCode>
                <c:ptCount val="7"/>
                <c:pt idx="0">
                  <c:v>0.94041757557473682</c:v>
                </c:pt>
                <c:pt idx="1">
                  <c:v>1.0409008660179577</c:v>
                </c:pt>
                <c:pt idx="2">
                  <c:v>0.68429750141997425</c:v>
                </c:pt>
                <c:pt idx="3">
                  <c:v>1.1031353800958474</c:v>
                </c:pt>
                <c:pt idx="4">
                  <c:v>0</c:v>
                </c:pt>
                <c:pt idx="5">
                  <c:v>0.29114722167292861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6A-4202-887E-9955DAF54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449961640"/>
        <c:axId val="449962032"/>
        <c:axId val="0"/>
      </c:bar3DChart>
      <c:catAx>
        <c:axId val="449961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49962032"/>
        <c:crosses val="autoZero"/>
        <c:auto val="1"/>
        <c:lblAlgn val="ctr"/>
        <c:lblOffset val="100"/>
        <c:noMultiLvlLbl val="0"/>
      </c:catAx>
      <c:valAx>
        <c:axId val="44996203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499616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Junio 2018.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'Junio 2018'!$C$13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'Junio 2018'!$B$16:$B$18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'Junio 2018'!$R$13:$R$15</c:f>
              <c:numCache>
                <c:formatCode>General</c:formatCode>
                <c:ptCount val="3"/>
                <c:pt idx="0">
                  <c:v>-2.5634620082780391E-2</c:v>
                </c:pt>
                <c:pt idx="1">
                  <c:v>-4.3536573168108994E-2</c:v>
                </c:pt>
                <c:pt idx="2">
                  <c:v>-0.19434394636480845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05-47D5-8C76-11609DB966F0}"/>
            </c:ext>
          </c:extLst>
        </c:ser>
        <c:ser>
          <c:idx val="1"/>
          <c:order val="1"/>
          <c:tx>
            <c:strRef>
              <c:f>'Junio 2018'!$D$13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'Junio 2018'!$B$16:$B$18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'Junio 2018'!$S$13:$S$15</c:f>
              <c:numCache>
                <c:formatCode>General</c:formatCode>
                <c:ptCount val="3"/>
                <c:pt idx="0">
                  <c:v>1.0256346200827804</c:v>
                </c:pt>
                <c:pt idx="1">
                  <c:v>1.043536573168109</c:v>
                </c:pt>
                <c:pt idx="2">
                  <c:v>1.1943439463648085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05-47D5-8C76-11609DB966F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449962816"/>
        <c:axId val="447425472"/>
        <c:axId val="0"/>
      </c:bar3DChart>
      <c:catAx>
        <c:axId val="449962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47425472"/>
        <c:crosses val="autoZero"/>
        <c:auto val="1"/>
        <c:lblAlgn val="ctr"/>
        <c:lblOffset val="100"/>
        <c:noMultiLvlLbl val="0"/>
      </c:catAx>
      <c:valAx>
        <c:axId val="44742547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499628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5542104943224858"/>
          <c:y val="0.89982723935699505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Junio </a:t>
            </a: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'Junio 2018'!$C$19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'Junio 2018'!$B$21:$B$27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'Junio 2018'!$R$26:$R$32</c:f>
              <c:numCache>
                <c:formatCode>General</c:formatCode>
                <c:ptCount val="7"/>
                <c:pt idx="0">
                  <c:v>7.5560994452894326E-2</c:v>
                </c:pt>
                <c:pt idx="1">
                  <c:v>8.3830027311900812E-2</c:v>
                </c:pt>
                <c:pt idx="2">
                  <c:v>0.27788524477668231</c:v>
                </c:pt>
                <c:pt idx="3">
                  <c:v>0.19418463113706941</c:v>
                </c:pt>
                <c:pt idx="4">
                  <c:v>1</c:v>
                </c:pt>
                <c:pt idx="5">
                  <c:v>0.77033991310196848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22-45D4-8DE1-527D78801E6C}"/>
            </c:ext>
          </c:extLst>
        </c:ser>
        <c:ser>
          <c:idx val="1"/>
          <c:order val="1"/>
          <c:tx>
            <c:strRef>
              <c:f>'Junio 2018'!$D$19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'Junio 2018'!$B$21:$B$27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'Junio 2018'!$S$26:$S$32</c:f>
              <c:numCache>
                <c:formatCode>General</c:formatCode>
                <c:ptCount val="7"/>
                <c:pt idx="0">
                  <c:v>0.92443900554710567</c:v>
                </c:pt>
                <c:pt idx="1">
                  <c:v>1.0838300273119008</c:v>
                </c:pt>
                <c:pt idx="2">
                  <c:v>0.72211475522331769</c:v>
                </c:pt>
                <c:pt idx="3">
                  <c:v>1.1941846311370694</c:v>
                </c:pt>
                <c:pt idx="4">
                  <c:v>0</c:v>
                </c:pt>
                <c:pt idx="5">
                  <c:v>0.2296600868980315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22-45D4-8DE1-527D78801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447422336"/>
        <c:axId val="447422728"/>
        <c:axId val="0"/>
      </c:bar3DChart>
      <c:catAx>
        <c:axId val="447422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47422728"/>
        <c:crosses val="autoZero"/>
        <c:auto val="1"/>
        <c:lblAlgn val="ctr"/>
        <c:lblOffset val="100"/>
        <c:noMultiLvlLbl val="0"/>
      </c:catAx>
      <c:valAx>
        <c:axId val="447422728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474223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Julio 2018.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'Julio 2018'!$C$13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'Julio 2018'!$B$16:$B$18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'Julio 2018'!$R$13:$R$15</c:f>
              <c:numCache>
                <c:formatCode>General</c:formatCode>
                <c:ptCount val="3"/>
                <c:pt idx="0">
                  <c:v>-2.3889700508094025E-2</c:v>
                </c:pt>
                <c:pt idx="1">
                  <c:v>-3.7140647575866215E-2</c:v>
                </c:pt>
                <c:pt idx="2">
                  <c:v>-0.23388703850819659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6-4BB6-8302-7CE42A190180}"/>
            </c:ext>
          </c:extLst>
        </c:ser>
        <c:ser>
          <c:idx val="1"/>
          <c:order val="1"/>
          <c:tx>
            <c:strRef>
              <c:f>'Julio 2018'!$D$13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'Julio 2018'!$B$16:$B$18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'Julio 2018'!$S$13:$S$15</c:f>
              <c:numCache>
                <c:formatCode>General</c:formatCode>
                <c:ptCount val="3"/>
                <c:pt idx="0">
                  <c:v>1.023889700508094</c:v>
                </c:pt>
                <c:pt idx="1">
                  <c:v>1.0371406475758662</c:v>
                </c:pt>
                <c:pt idx="2">
                  <c:v>1.2338870385081966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E6-4BB6-8302-7CE42A19018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447425080"/>
        <c:axId val="447421160"/>
        <c:axId val="0"/>
      </c:bar3DChart>
      <c:catAx>
        <c:axId val="447425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47421160"/>
        <c:crosses val="autoZero"/>
        <c:auto val="1"/>
        <c:lblAlgn val="ctr"/>
        <c:lblOffset val="100"/>
        <c:noMultiLvlLbl val="0"/>
      </c:catAx>
      <c:valAx>
        <c:axId val="44742116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474250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5542104943224858"/>
          <c:y val="0.89982723935699505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Julio </a:t>
            </a: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'Julio 2018'!$C$19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'Julio 2018'!$B$21:$B$27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'Julio 2018'!$R$26:$R$32</c:f>
              <c:numCache>
                <c:formatCode>General</c:formatCode>
                <c:ptCount val="7"/>
                <c:pt idx="0">
                  <c:v>8.3557148893663946E-2</c:v>
                </c:pt>
                <c:pt idx="1">
                  <c:v>5.5142513409799587E-2</c:v>
                </c:pt>
                <c:pt idx="2">
                  <c:v>0.29523389159328284</c:v>
                </c:pt>
                <c:pt idx="3">
                  <c:v>8.5319851963042259E-2</c:v>
                </c:pt>
                <c:pt idx="4">
                  <c:v>1</c:v>
                </c:pt>
                <c:pt idx="5">
                  <c:v>0.77550105375528244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72-4606-B7BD-45D8307C8177}"/>
            </c:ext>
          </c:extLst>
        </c:ser>
        <c:ser>
          <c:idx val="1"/>
          <c:order val="1"/>
          <c:tx>
            <c:strRef>
              <c:f>'Julio 2018'!$D$19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'Julio 2018'!$B$21:$B$27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'Julio 2018'!$S$26:$S$32</c:f>
              <c:numCache>
                <c:formatCode>General</c:formatCode>
                <c:ptCount val="7"/>
                <c:pt idx="0">
                  <c:v>0.91644285110633605</c:v>
                </c:pt>
                <c:pt idx="1">
                  <c:v>1.0551425134097996</c:v>
                </c:pt>
                <c:pt idx="2">
                  <c:v>0.70476610840671716</c:v>
                </c:pt>
                <c:pt idx="3">
                  <c:v>1.0853198519630423</c:v>
                </c:pt>
                <c:pt idx="4">
                  <c:v>0</c:v>
                </c:pt>
                <c:pt idx="5">
                  <c:v>0.2244989462447175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72-4606-B7BD-45D8307C8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447418416"/>
        <c:axId val="447420376"/>
        <c:axId val="0"/>
      </c:bar3DChart>
      <c:catAx>
        <c:axId val="447418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47420376"/>
        <c:crosses val="autoZero"/>
        <c:auto val="1"/>
        <c:lblAlgn val="ctr"/>
        <c:lblOffset val="100"/>
        <c:noMultiLvlLbl val="0"/>
      </c:catAx>
      <c:valAx>
        <c:axId val="44742037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474184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Agosto 2018.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'Agosto 2018'!$C$13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'Agosto 2018'!$B$16:$B$18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'Agosto 2018'!$R$13:$R$15</c:f>
              <c:numCache>
                <c:formatCode>General</c:formatCode>
                <c:ptCount val="3"/>
                <c:pt idx="0">
                  <c:v>-1.9497612961410837E-2</c:v>
                </c:pt>
                <c:pt idx="1">
                  <c:v>-2.9537452824121679E-2</c:v>
                </c:pt>
                <c:pt idx="2">
                  <c:v>-7.4442221405711662E-2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48-4984-9A87-129B1B0EAF90}"/>
            </c:ext>
          </c:extLst>
        </c:ser>
        <c:ser>
          <c:idx val="1"/>
          <c:order val="1"/>
          <c:tx>
            <c:strRef>
              <c:f>'Agosto 2018'!$D$13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'Agosto 2018'!$B$16:$B$18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'Agosto 2018'!$S$13:$S$15</c:f>
              <c:numCache>
                <c:formatCode>General</c:formatCode>
                <c:ptCount val="3"/>
                <c:pt idx="0">
                  <c:v>1.0194976129614108</c:v>
                </c:pt>
                <c:pt idx="1">
                  <c:v>1.0295374528241217</c:v>
                </c:pt>
                <c:pt idx="2">
                  <c:v>1.0744422214057117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48-4984-9A87-129B1B0EAF9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447421944"/>
        <c:axId val="447421552"/>
        <c:axId val="0"/>
      </c:bar3DChart>
      <c:catAx>
        <c:axId val="447421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47421552"/>
        <c:crosses val="autoZero"/>
        <c:auto val="1"/>
        <c:lblAlgn val="ctr"/>
        <c:lblOffset val="100"/>
        <c:noMultiLvlLbl val="0"/>
      </c:catAx>
      <c:valAx>
        <c:axId val="44742155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474219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5542104943224858"/>
          <c:y val="0.89982723935699505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/>
              <a:t>Enero-Mayo</a:t>
            </a:r>
            <a:r>
              <a:rPr lang="es-ES" baseline="0"/>
              <a:t> </a:t>
            </a:r>
            <a:r>
              <a:rPr lang="es-ES"/>
              <a:t>2016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'Enero-Mayo 2016'!$C$19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'Enero-Mayo 2016'!$B$21:$B$27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'Enero-Mayo 2016'!$R$26:$R$32</c:f>
              <c:numCache>
                <c:formatCode>;;;</c:formatCode>
                <c:ptCount val="7"/>
                <c:pt idx="0">
                  <c:v>8.3693055832458452E-2</c:v>
                </c:pt>
                <c:pt idx="1">
                  <c:v>0.13402783374673533</c:v>
                </c:pt>
                <c:pt idx="2">
                  <c:v>1.9790581745528613E-2</c:v>
                </c:pt>
                <c:pt idx="3">
                  <c:v>0.42956509250620656</c:v>
                </c:pt>
                <c:pt idx="4">
                  <c:v>0</c:v>
                </c:pt>
                <c:pt idx="5">
                  <c:v>0.96874467695846056</c:v>
                </c:pt>
                <c:pt idx="6">
                  <c:v>0.23317749638313678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18-4D41-BBA6-BADCCD548718}"/>
            </c:ext>
          </c:extLst>
        </c:ser>
        <c:ser>
          <c:idx val="1"/>
          <c:order val="1"/>
          <c:tx>
            <c:strRef>
              <c:f>'Enero-Mayo 2016'!$D$19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cat>
            <c:strRef>
              <c:f>'Enero-Mayo 2016'!$B$21:$B$27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'Enero-Mayo 2016'!$S$26:$S$32</c:f>
              <c:numCache>
                <c:formatCode>;;;</c:formatCode>
                <c:ptCount val="7"/>
                <c:pt idx="0">
                  <c:v>0.91630694416754155</c:v>
                </c:pt>
                <c:pt idx="1">
                  <c:v>0.86597216625326467</c:v>
                </c:pt>
                <c:pt idx="2">
                  <c:v>0.98020941825447139</c:v>
                </c:pt>
                <c:pt idx="3">
                  <c:v>0.57043490749379344</c:v>
                </c:pt>
                <c:pt idx="4">
                  <c:v>0</c:v>
                </c:pt>
                <c:pt idx="5">
                  <c:v>3.1255323041539426E-2</c:v>
                </c:pt>
                <c:pt idx="6">
                  <c:v>0.76682250361686322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18-4D41-BBA6-BADCCD5487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0291512"/>
        <c:axId val="510284064"/>
        <c:axId val="0"/>
      </c:bar3DChart>
      <c:catAx>
        <c:axId val="510291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0284064"/>
        <c:crosses val="autoZero"/>
        <c:auto val="1"/>
        <c:lblAlgn val="ctr"/>
        <c:lblOffset val="100"/>
        <c:noMultiLvlLbl val="0"/>
      </c:catAx>
      <c:valAx>
        <c:axId val="51028406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02915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Agosto </a:t>
            </a: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'Agosto 2018'!$C$19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'Agosto 2018'!$B$21:$B$27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'Agosto 2018'!$R$26:$R$32</c:f>
              <c:numCache>
                <c:formatCode>General</c:formatCode>
                <c:ptCount val="7"/>
                <c:pt idx="0">
                  <c:v>7.7990364208206042E-2</c:v>
                </c:pt>
                <c:pt idx="1">
                  <c:v>1.0221631578792634E-2</c:v>
                </c:pt>
                <c:pt idx="2">
                  <c:v>0.25094077250271862</c:v>
                </c:pt>
                <c:pt idx="3">
                  <c:v>6.227179138211647E-2</c:v>
                </c:pt>
                <c:pt idx="4">
                  <c:v>1</c:v>
                </c:pt>
                <c:pt idx="5">
                  <c:v>0.821277345549147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3A-4842-89E9-CF729FB770C3}"/>
            </c:ext>
          </c:extLst>
        </c:ser>
        <c:ser>
          <c:idx val="1"/>
          <c:order val="1"/>
          <c:tx>
            <c:strRef>
              <c:f>'Agosto 2018'!$D$19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'Agosto 2018'!$B$21:$B$27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'Agosto 2018'!$S$26:$S$32</c:f>
              <c:numCache>
                <c:formatCode>General</c:formatCode>
                <c:ptCount val="7"/>
                <c:pt idx="0">
                  <c:v>0.92200963579179396</c:v>
                </c:pt>
                <c:pt idx="1">
                  <c:v>1.0102216315787926</c:v>
                </c:pt>
                <c:pt idx="2">
                  <c:v>0.74905922749728138</c:v>
                </c:pt>
                <c:pt idx="3">
                  <c:v>1.0622717913821165</c:v>
                </c:pt>
                <c:pt idx="4">
                  <c:v>0</c:v>
                </c:pt>
                <c:pt idx="5">
                  <c:v>0.17872265445085303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3A-4842-89E9-CF729FB77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449744104"/>
        <c:axId val="449748024"/>
        <c:axId val="0"/>
      </c:bar3DChart>
      <c:catAx>
        <c:axId val="449744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49748024"/>
        <c:crosses val="autoZero"/>
        <c:auto val="1"/>
        <c:lblAlgn val="ctr"/>
        <c:lblOffset val="100"/>
        <c:noMultiLvlLbl val="0"/>
      </c:catAx>
      <c:valAx>
        <c:axId val="44974802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497441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Septiembre 2018.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'Septiembre 2018'!$C$13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'Septiembre 2018'!$B$16:$B$18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'Septiembre 2018'!$R$13:$R$15</c:f>
              <c:numCache>
                <c:formatCode>General</c:formatCode>
                <c:ptCount val="3"/>
                <c:pt idx="0">
                  <c:v>-1.3106653401251167E-2</c:v>
                </c:pt>
                <c:pt idx="1">
                  <c:v>-2.1633109675410545E-2</c:v>
                </c:pt>
                <c:pt idx="2">
                  <c:v>-0.13007281600539589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55-47A9-80AF-D28874588974}"/>
            </c:ext>
          </c:extLst>
        </c:ser>
        <c:ser>
          <c:idx val="1"/>
          <c:order val="1"/>
          <c:tx>
            <c:strRef>
              <c:f>'Septiembre 2018'!$D$13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'Septiembre 2018'!$B$16:$B$18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'Septiembre 2018'!$S$13:$S$15</c:f>
              <c:numCache>
                <c:formatCode>General</c:formatCode>
                <c:ptCount val="3"/>
                <c:pt idx="0">
                  <c:v>1.0131066534012512</c:v>
                </c:pt>
                <c:pt idx="1">
                  <c:v>1.0216331096754105</c:v>
                </c:pt>
                <c:pt idx="2">
                  <c:v>1.1300728160053959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55-47A9-80AF-D2887458897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449742928"/>
        <c:axId val="449743320"/>
        <c:axId val="0"/>
      </c:bar3DChart>
      <c:catAx>
        <c:axId val="449742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49743320"/>
        <c:crosses val="autoZero"/>
        <c:auto val="1"/>
        <c:lblAlgn val="ctr"/>
        <c:lblOffset val="100"/>
        <c:noMultiLvlLbl val="0"/>
      </c:catAx>
      <c:valAx>
        <c:axId val="44974332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497429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5542104943224858"/>
          <c:y val="0.89982723935699505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Septiembre </a:t>
            </a: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'Septiembre 2018'!$C$19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'Septiembre 2018'!$B$21:$B$27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'Septiembre 2018'!$R$26:$R$32</c:f>
              <c:numCache>
                <c:formatCode>General</c:formatCode>
                <c:ptCount val="7"/>
                <c:pt idx="0">
                  <c:v>8.774250223047253E-2</c:v>
                </c:pt>
                <c:pt idx="1">
                  <c:v>1.8834981442859444E-2</c:v>
                </c:pt>
                <c:pt idx="2">
                  <c:v>0.2549027089218866</c:v>
                </c:pt>
                <c:pt idx="3">
                  <c:v>8.7802584014404106E-2</c:v>
                </c:pt>
                <c:pt idx="4">
                  <c:v>1</c:v>
                </c:pt>
                <c:pt idx="5">
                  <c:v>0.84909663976762284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75-4A5A-9F7B-D3A43C085E3B}"/>
            </c:ext>
          </c:extLst>
        </c:ser>
        <c:ser>
          <c:idx val="1"/>
          <c:order val="1"/>
          <c:tx>
            <c:strRef>
              <c:f>'Septiembre 2018'!$D$19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'Septiembre 2018'!$B$21:$B$27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'Septiembre 2018'!$S$26:$S$32</c:f>
              <c:numCache>
                <c:formatCode>General</c:formatCode>
                <c:ptCount val="7"/>
                <c:pt idx="0">
                  <c:v>0.91225749776952747</c:v>
                </c:pt>
                <c:pt idx="1">
                  <c:v>1.0188349814428594</c:v>
                </c:pt>
                <c:pt idx="2">
                  <c:v>0.7450972910781134</c:v>
                </c:pt>
                <c:pt idx="3">
                  <c:v>1.0878025840144041</c:v>
                </c:pt>
                <c:pt idx="4">
                  <c:v>0</c:v>
                </c:pt>
                <c:pt idx="5">
                  <c:v>0.15090336023237713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75-4A5A-9F7B-D3A43C085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449746456"/>
        <c:axId val="449745672"/>
        <c:axId val="0"/>
      </c:bar3DChart>
      <c:catAx>
        <c:axId val="449746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49745672"/>
        <c:crosses val="autoZero"/>
        <c:auto val="1"/>
        <c:lblAlgn val="ctr"/>
        <c:lblOffset val="100"/>
        <c:noMultiLvlLbl val="0"/>
      </c:catAx>
      <c:valAx>
        <c:axId val="44974567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497464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Octubre 2018.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'Octubre 2018'!$C$13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'Octubre 2018'!$B$16:$B$18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'Octubre 2018'!$R$13:$R$15</c:f>
              <c:numCache>
                <c:formatCode>General</c:formatCode>
                <c:ptCount val="3"/>
                <c:pt idx="0">
                  <c:v>-9.7857525011466606E-3</c:v>
                </c:pt>
                <c:pt idx="1">
                  <c:v>-1.7004648350391616E-2</c:v>
                </c:pt>
                <c:pt idx="2">
                  <c:v>-0.15690775668856172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CF-46FD-A1AB-DDE8D5C660BE}"/>
            </c:ext>
          </c:extLst>
        </c:ser>
        <c:ser>
          <c:idx val="1"/>
          <c:order val="1"/>
          <c:tx>
            <c:strRef>
              <c:f>'Octubre 2018'!$D$13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'Octubre 2018'!$B$16:$B$18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'Octubre 2018'!$S$13:$S$15</c:f>
              <c:numCache>
                <c:formatCode>General</c:formatCode>
                <c:ptCount val="3"/>
                <c:pt idx="0">
                  <c:v>1.0097857525011467</c:v>
                </c:pt>
                <c:pt idx="1">
                  <c:v>1.0170046483503916</c:v>
                </c:pt>
                <c:pt idx="2">
                  <c:v>1.1569077566885617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CF-46FD-A1AB-DDE8D5C660B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449743712"/>
        <c:axId val="457660024"/>
        <c:axId val="0"/>
      </c:bar3DChart>
      <c:catAx>
        <c:axId val="44974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57660024"/>
        <c:crosses val="autoZero"/>
        <c:auto val="1"/>
        <c:lblAlgn val="ctr"/>
        <c:lblOffset val="100"/>
        <c:noMultiLvlLbl val="0"/>
      </c:catAx>
      <c:valAx>
        <c:axId val="45766002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497437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5542104943224858"/>
          <c:y val="0.89982723935699505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Octubre </a:t>
            </a: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'Octubre 2018'!$C$19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'Octubre 2018'!$B$21:$B$27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'Octubre 2018'!$R$26:$R$32</c:f>
              <c:numCache>
                <c:formatCode>General</c:formatCode>
                <c:ptCount val="7"/>
                <c:pt idx="0">
                  <c:v>3.8998602155046469E-2</c:v>
                </c:pt>
                <c:pt idx="1">
                  <c:v>8.290243889785609E-3</c:v>
                </c:pt>
                <c:pt idx="2">
                  <c:v>0.26121087473899829</c:v>
                </c:pt>
                <c:pt idx="3">
                  <c:v>8.9383395700500801E-2</c:v>
                </c:pt>
                <c:pt idx="4">
                  <c:v>1</c:v>
                </c:pt>
                <c:pt idx="5">
                  <c:v>0.86651317835394837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E9-4F55-AF3F-2DB547FD7430}"/>
            </c:ext>
          </c:extLst>
        </c:ser>
        <c:ser>
          <c:idx val="1"/>
          <c:order val="1"/>
          <c:tx>
            <c:strRef>
              <c:f>'Octubre 2018'!$D$19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'Octubre 2018'!$B$21:$B$27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'Octubre 2018'!$S$26:$S$32</c:f>
              <c:numCache>
                <c:formatCode>General</c:formatCode>
                <c:ptCount val="7"/>
                <c:pt idx="0">
                  <c:v>0.96100139784495353</c:v>
                </c:pt>
                <c:pt idx="1">
                  <c:v>1.0082902438897856</c:v>
                </c:pt>
                <c:pt idx="2">
                  <c:v>0.73878912526100171</c:v>
                </c:pt>
                <c:pt idx="3">
                  <c:v>1.0893833957005008</c:v>
                </c:pt>
                <c:pt idx="4">
                  <c:v>0</c:v>
                </c:pt>
                <c:pt idx="5">
                  <c:v>0.13348682164605163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E9-4F55-AF3F-2DB547FD7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457665512"/>
        <c:axId val="457663944"/>
        <c:axId val="0"/>
      </c:bar3DChart>
      <c:catAx>
        <c:axId val="457665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57663944"/>
        <c:crosses val="autoZero"/>
        <c:auto val="1"/>
        <c:lblAlgn val="ctr"/>
        <c:lblOffset val="100"/>
        <c:noMultiLvlLbl val="0"/>
      </c:catAx>
      <c:valAx>
        <c:axId val="45766394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576655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Noviembre 2018.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'Noviembre 2018'!$C$13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'Noviembre 2018'!$B$16:$B$18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'Noviembre 2018'!$R$13:$R$15</c:f>
              <c:numCache>
                <c:formatCode>General</c:formatCode>
                <c:ptCount val="3"/>
                <c:pt idx="0">
                  <c:v>-5.6672049646320222E-3</c:v>
                </c:pt>
                <c:pt idx="1">
                  <c:v>-1.1710780918254393E-2</c:v>
                </c:pt>
                <c:pt idx="2">
                  <c:v>-0.14471346670036422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97-4F8C-9603-AF5371213130}"/>
            </c:ext>
          </c:extLst>
        </c:ser>
        <c:ser>
          <c:idx val="1"/>
          <c:order val="1"/>
          <c:tx>
            <c:strRef>
              <c:f>'Noviembre 2018'!$D$13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'Noviembre 2018'!$B$16:$B$18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'Noviembre 2018'!$S$13:$S$15</c:f>
              <c:numCache>
                <c:formatCode>General</c:formatCode>
                <c:ptCount val="3"/>
                <c:pt idx="0">
                  <c:v>1.005667204964632</c:v>
                </c:pt>
                <c:pt idx="1">
                  <c:v>1.0117107809182544</c:v>
                </c:pt>
                <c:pt idx="2">
                  <c:v>1.1447134667003642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97-4F8C-9603-AF53712131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457665904"/>
        <c:axId val="457658848"/>
        <c:axId val="0"/>
      </c:bar3DChart>
      <c:catAx>
        <c:axId val="45766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57658848"/>
        <c:crosses val="autoZero"/>
        <c:auto val="1"/>
        <c:lblAlgn val="ctr"/>
        <c:lblOffset val="100"/>
        <c:noMultiLvlLbl val="0"/>
      </c:catAx>
      <c:valAx>
        <c:axId val="457658848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57665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5542104943224858"/>
          <c:y val="0.89982723935699505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Noviembre </a:t>
            </a: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'Noviembre 2018'!$C$19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'Noviembre 2018'!$B$21:$B$27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'Noviembre 2018'!$R$26:$R$32</c:f>
              <c:numCache>
                <c:formatCode>General</c:formatCode>
                <c:ptCount val="7"/>
                <c:pt idx="0">
                  <c:v>7.5895074124016304E-2</c:v>
                </c:pt>
                <c:pt idx="1">
                  <c:v>6.8796945546616195E-2</c:v>
                </c:pt>
                <c:pt idx="2">
                  <c:v>0.27476610949212366</c:v>
                </c:pt>
                <c:pt idx="3">
                  <c:v>0.16635206310464967</c:v>
                </c:pt>
                <c:pt idx="4">
                  <c:v>1</c:v>
                </c:pt>
                <c:pt idx="5">
                  <c:v>0.87923196582556318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2A-452B-AB64-9C8C8B073150}"/>
            </c:ext>
          </c:extLst>
        </c:ser>
        <c:ser>
          <c:idx val="1"/>
          <c:order val="1"/>
          <c:tx>
            <c:strRef>
              <c:f>'Noviembre 2018'!$D$19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'Noviembre 2018'!$B$21:$B$27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'Noviembre 2018'!$S$26:$S$32</c:f>
              <c:numCache>
                <c:formatCode>General</c:formatCode>
                <c:ptCount val="7"/>
                <c:pt idx="0">
                  <c:v>0.9241049258759837</c:v>
                </c:pt>
                <c:pt idx="1">
                  <c:v>0.93120305445338381</c:v>
                </c:pt>
                <c:pt idx="2">
                  <c:v>0.72523389050787634</c:v>
                </c:pt>
                <c:pt idx="3">
                  <c:v>0.83364793689535033</c:v>
                </c:pt>
                <c:pt idx="4">
                  <c:v>0</c:v>
                </c:pt>
                <c:pt idx="5">
                  <c:v>0.12076803417443678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2A-452B-AB64-9C8C8B073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446226272"/>
        <c:axId val="446223136"/>
        <c:axId val="0"/>
      </c:bar3DChart>
      <c:catAx>
        <c:axId val="446226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46223136"/>
        <c:crosses val="autoZero"/>
        <c:auto val="1"/>
        <c:lblAlgn val="ctr"/>
        <c:lblOffset val="100"/>
        <c:noMultiLvlLbl val="0"/>
      </c:catAx>
      <c:valAx>
        <c:axId val="44622313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462262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Diciembre 2018.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'Diciembre 2018'!$C$13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'Diciembre 2018'!$B$16:$B$18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'Diciembre 2018'!$R$13:$R$15</c:f>
              <c:numCache>
                <c:formatCode>General</c:formatCode>
                <c:ptCount val="3"/>
                <c:pt idx="0">
                  <c:v>-2.4365747993195797E-3</c:v>
                </c:pt>
                <c:pt idx="1">
                  <c:v>-6.1999772820082732E-3</c:v>
                </c:pt>
                <c:pt idx="2">
                  <c:v>-0.11182619694246143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3B-4F1D-B857-61E29A4CA892}"/>
            </c:ext>
          </c:extLst>
        </c:ser>
        <c:ser>
          <c:idx val="1"/>
          <c:order val="1"/>
          <c:tx>
            <c:strRef>
              <c:f>'Diciembre 2018'!$D$13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'Diciembre 2018'!$B$16:$B$18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'Diciembre 2018'!$S$13:$S$15</c:f>
              <c:numCache>
                <c:formatCode>General</c:formatCode>
                <c:ptCount val="3"/>
                <c:pt idx="0">
                  <c:v>1.0024365747993196</c:v>
                </c:pt>
                <c:pt idx="1">
                  <c:v>1.0061999772820083</c:v>
                </c:pt>
                <c:pt idx="2">
                  <c:v>1.1118261969424614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3B-4F1D-B857-61E29A4CA89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446234112"/>
        <c:axId val="446224704"/>
        <c:axId val="0"/>
      </c:bar3DChart>
      <c:catAx>
        <c:axId val="44623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46224704"/>
        <c:crosses val="autoZero"/>
        <c:auto val="1"/>
        <c:lblAlgn val="ctr"/>
        <c:lblOffset val="100"/>
        <c:noMultiLvlLbl val="0"/>
      </c:catAx>
      <c:valAx>
        <c:axId val="44622470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462341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5542104943224858"/>
          <c:y val="0.89982723935699505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Diciembre </a:t>
            </a: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'Diciembre 2018'!$C$19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'Diciembre 2018'!$B$21:$B$27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'Diciembre 2018'!$R$26:$R$32</c:f>
              <c:numCache>
                <c:formatCode>General</c:formatCode>
                <c:ptCount val="7"/>
                <c:pt idx="0">
                  <c:v>0.10474817230655464</c:v>
                </c:pt>
                <c:pt idx="1">
                  <c:v>4.0564084149421031E-2</c:v>
                </c:pt>
                <c:pt idx="2">
                  <c:v>0.25129789155604376</c:v>
                </c:pt>
                <c:pt idx="3">
                  <c:v>0.21603762175091168</c:v>
                </c:pt>
                <c:pt idx="4">
                  <c:v>1</c:v>
                </c:pt>
                <c:pt idx="5">
                  <c:v>0.86280463960672527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3C-4E01-9727-03119435B72A}"/>
            </c:ext>
          </c:extLst>
        </c:ser>
        <c:ser>
          <c:idx val="1"/>
          <c:order val="1"/>
          <c:tx>
            <c:strRef>
              <c:f>'Diciembre 2018'!$D$19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'Diciembre 2018'!$B$21:$B$27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'Diciembre 2018'!$S$26:$S$32</c:f>
              <c:numCache>
                <c:formatCode>General</c:formatCode>
                <c:ptCount val="7"/>
                <c:pt idx="0">
                  <c:v>0.89525182769344536</c:v>
                </c:pt>
                <c:pt idx="1">
                  <c:v>1.040564084149421</c:v>
                </c:pt>
                <c:pt idx="2">
                  <c:v>0.74870210844395624</c:v>
                </c:pt>
                <c:pt idx="3">
                  <c:v>0.78396237824908832</c:v>
                </c:pt>
                <c:pt idx="4">
                  <c:v>0</c:v>
                </c:pt>
                <c:pt idx="5">
                  <c:v>0.13719536039327468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3C-4E01-9727-03119435B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446232936"/>
        <c:axId val="446227056"/>
        <c:axId val="0"/>
      </c:bar3DChart>
      <c:catAx>
        <c:axId val="446232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46227056"/>
        <c:crosses val="autoZero"/>
        <c:auto val="1"/>
        <c:lblAlgn val="ctr"/>
        <c:lblOffset val="100"/>
        <c:noMultiLvlLbl val="0"/>
      </c:catAx>
      <c:valAx>
        <c:axId val="44622705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462329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Enero 2019.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 2019'!$C$13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'Enero 2019'!$B$16:$B$18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 2019'!$R$13:$R$15</c:f>
              <c:numCache>
                <c:formatCode>General</c:formatCode>
                <c:ptCount val="3"/>
                <c:pt idx="0">
                  <c:v>-1.9943575084945486E-2</c:v>
                </c:pt>
                <c:pt idx="1">
                  <c:v>-3.3633156070398629E-2</c:v>
                </c:pt>
                <c:pt idx="2">
                  <c:v>0.31556392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7B-4E93-9906-C11346C84C3D}"/>
            </c:ext>
          </c:extLst>
        </c:ser>
        <c:ser>
          <c:idx val="1"/>
          <c:order val="1"/>
          <c:tx>
            <c:strRef>
              <c:f>'Enero 2019'!$D$13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'Enero 2019'!$B$16:$B$18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 2019'!$S$13:$S$15</c:f>
              <c:numCache>
                <c:formatCode>General</c:formatCode>
                <c:ptCount val="3"/>
                <c:pt idx="0">
                  <c:v>1.0199435750849455</c:v>
                </c:pt>
                <c:pt idx="1">
                  <c:v>1.0336331560703986</c:v>
                </c:pt>
                <c:pt idx="2">
                  <c:v>0.68443608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7B-4E93-9906-C11346C84C3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446222352"/>
        <c:axId val="446225096"/>
        <c:axId val="0"/>
      </c:bar3DChart>
      <c:catAx>
        <c:axId val="446222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46225096"/>
        <c:crosses val="autoZero"/>
        <c:auto val="1"/>
        <c:lblAlgn val="ctr"/>
        <c:lblOffset val="100"/>
        <c:noMultiLvlLbl val="0"/>
      </c:catAx>
      <c:valAx>
        <c:axId val="44622509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462223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5542104943224858"/>
          <c:y val="0.89982723935699505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Enero-Junio 2016.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'Enero-Junio 2016'!$C$13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'Enero-Junio 2016'!$B$16:$B$18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'Enero-Junio 2016'!$R$13:$R$15</c:f>
              <c:numCache>
                <c:formatCode>General</c:formatCode>
                <c:ptCount val="3"/>
                <c:pt idx="0">
                  <c:v>-4.1694175839397385E-2</c:v>
                </c:pt>
                <c:pt idx="1">
                  <c:v>-7.2273304596366383E-2</c:v>
                </c:pt>
                <c:pt idx="2">
                  <c:v>-0.55651177900163296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A-4C61-B428-C87F7BEA9418}"/>
            </c:ext>
          </c:extLst>
        </c:ser>
        <c:ser>
          <c:idx val="1"/>
          <c:order val="1"/>
          <c:tx>
            <c:strRef>
              <c:f>'Enero-Junio 2016'!$D$13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'Enero-Junio 2016'!$B$16:$B$18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'Enero-Junio 2016'!$S$13:$S$15</c:f>
              <c:numCache>
                <c:formatCode>General</c:formatCode>
                <c:ptCount val="3"/>
                <c:pt idx="0">
                  <c:v>1.0416941758393974</c:v>
                </c:pt>
                <c:pt idx="1">
                  <c:v>1.0722733045963664</c:v>
                </c:pt>
                <c:pt idx="2">
                  <c:v>1.556511779001633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A-4C61-B428-C87F7BEA94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0284848"/>
        <c:axId val="510288768"/>
        <c:axId val="0"/>
      </c:bar3DChart>
      <c:catAx>
        <c:axId val="510284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0288768"/>
        <c:crosses val="autoZero"/>
        <c:auto val="1"/>
        <c:lblAlgn val="ctr"/>
        <c:lblOffset val="100"/>
        <c:noMultiLvlLbl val="0"/>
      </c:catAx>
      <c:valAx>
        <c:axId val="510288768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02848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026312986497262"/>
          <c:y val="0.89982723935699505"/>
          <c:w val="0.32411188501695004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Enero 2019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 2019'!$C$19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'Enero 2019'!$B$21:$B$27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'Enero 2019'!$R$26:$R$32</c:f>
              <c:numCache>
                <c:formatCode>General</c:formatCode>
                <c:ptCount val="7"/>
                <c:pt idx="0">
                  <c:v>0.36397481489106387</c:v>
                </c:pt>
                <c:pt idx="1">
                  <c:v>4.4561518396955133</c:v>
                </c:pt>
                <c:pt idx="2">
                  <c:v>0.13069329793268758</c:v>
                </c:pt>
                <c:pt idx="3">
                  <c:v>0.91402413136601623</c:v>
                </c:pt>
                <c:pt idx="4">
                  <c:v>1</c:v>
                </c:pt>
                <c:pt idx="5">
                  <c:v>0.95249333629498001</c:v>
                </c:pt>
                <c:pt idx="6">
                  <c:v>1.9030682141263355E-8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98-49C0-915A-4C7C638C9B51}"/>
            </c:ext>
          </c:extLst>
        </c:ser>
        <c:ser>
          <c:idx val="1"/>
          <c:order val="1"/>
          <c:tx>
            <c:strRef>
              <c:f>'Enero 2019'!$D$19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'Enero 2019'!$B$21:$B$27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'Enero 2019'!$S$26:$S$32</c:f>
              <c:numCache>
                <c:formatCode>General</c:formatCode>
                <c:ptCount val="7"/>
                <c:pt idx="0">
                  <c:v>0.63602518510893613</c:v>
                </c:pt>
                <c:pt idx="1">
                  <c:v>5.4561518396955133</c:v>
                </c:pt>
                <c:pt idx="2">
                  <c:v>0.86930670206731242</c:v>
                </c:pt>
                <c:pt idx="3">
                  <c:v>8.5975868633983807E-2</c:v>
                </c:pt>
                <c:pt idx="4">
                  <c:v>0</c:v>
                </c:pt>
                <c:pt idx="5">
                  <c:v>4.7506663705019991E-2</c:v>
                </c:pt>
                <c:pt idx="6">
                  <c:v>0.99999998096931786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98-49C0-915A-4C7C638C9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446225488"/>
        <c:axId val="446225880"/>
        <c:axId val="0"/>
      </c:bar3DChart>
      <c:catAx>
        <c:axId val="446225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46225880"/>
        <c:crosses val="autoZero"/>
        <c:auto val="1"/>
        <c:lblAlgn val="ctr"/>
        <c:lblOffset val="100"/>
        <c:noMultiLvlLbl val="0"/>
      </c:catAx>
      <c:valAx>
        <c:axId val="446225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462254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Febrero 2019.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'Febrero 2019'!$C$13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'Febrero 2019'!$B$16:$B$18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'Febrero 2019'!$R$13:$R$15</c:f>
              <c:numCache>
                <c:formatCode>General</c:formatCode>
                <c:ptCount val="3"/>
                <c:pt idx="0">
                  <c:v>-9.95839266970866E-3</c:v>
                </c:pt>
                <c:pt idx="1">
                  <c:v>-2.1047273465093497E-2</c:v>
                </c:pt>
                <c:pt idx="2">
                  <c:v>0.42307234400000004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74-4956-BA69-DCE79367402F}"/>
            </c:ext>
          </c:extLst>
        </c:ser>
        <c:ser>
          <c:idx val="1"/>
          <c:order val="1"/>
          <c:tx>
            <c:strRef>
              <c:f>'Febrero 2019'!$D$13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'Febrero 2019'!$B$16:$B$18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'Febrero 2019'!$S$13:$S$15</c:f>
              <c:numCache>
                <c:formatCode>General</c:formatCode>
                <c:ptCount val="3"/>
                <c:pt idx="0">
                  <c:v>1.0099583926697087</c:v>
                </c:pt>
                <c:pt idx="1">
                  <c:v>1.0210472734650935</c:v>
                </c:pt>
                <c:pt idx="2">
                  <c:v>0.57692765599999996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74-4956-BA69-DCE7936740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446223920"/>
        <c:axId val="446233720"/>
        <c:axId val="0"/>
      </c:bar3DChart>
      <c:catAx>
        <c:axId val="446223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46233720"/>
        <c:crosses val="autoZero"/>
        <c:auto val="1"/>
        <c:lblAlgn val="ctr"/>
        <c:lblOffset val="100"/>
        <c:noMultiLvlLbl val="0"/>
      </c:catAx>
      <c:valAx>
        <c:axId val="44623372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462239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5542104943224858"/>
          <c:y val="0.89982723935699505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Febrero 2019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'Febrero 2019'!$C$19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'Febrero 2019'!$B$21:$B$27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'Febrero 2019'!$R$26:$R$32</c:f>
              <c:numCache>
                <c:formatCode>General</c:formatCode>
                <c:ptCount val="7"/>
                <c:pt idx="0">
                  <c:v>0.11823564044557544</c:v>
                </c:pt>
                <c:pt idx="1">
                  <c:v>3.7386034209086842</c:v>
                </c:pt>
                <c:pt idx="2">
                  <c:v>0.34064255657724274</c:v>
                </c:pt>
                <c:pt idx="3">
                  <c:v>0.48657279450607505</c:v>
                </c:pt>
                <c:pt idx="4">
                  <c:v>1</c:v>
                </c:pt>
                <c:pt idx="5">
                  <c:v>0.95355624754162838</c:v>
                </c:pt>
                <c:pt idx="6">
                  <c:v>1.9030682141263355E-8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F-41C7-A6AF-6201C7E71456}"/>
            </c:ext>
          </c:extLst>
        </c:ser>
        <c:ser>
          <c:idx val="1"/>
          <c:order val="1"/>
          <c:tx>
            <c:strRef>
              <c:f>'Febrero 2019'!$D$19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'Febrero 2019'!$B$21:$B$27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'Febrero 2019'!$S$26:$S$32</c:f>
              <c:numCache>
                <c:formatCode>General</c:formatCode>
                <c:ptCount val="7"/>
                <c:pt idx="0">
                  <c:v>0.88176435955442456</c:v>
                </c:pt>
                <c:pt idx="1">
                  <c:v>4.7386034209086842</c:v>
                </c:pt>
                <c:pt idx="2">
                  <c:v>0.65935744342275726</c:v>
                </c:pt>
                <c:pt idx="3">
                  <c:v>0.51342720549392495</c:v>
                </c:pt>
                <c:pt idx="4">
                  <c:v>0</c:v>
                </c:pt>
                <c:pt idx="5">
                  <c:v>4.6443752458371575E-2</c:v>
                </c:pt>
                <c:pt idx="6">
                  <c:v>0.99999998096931786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F-41C7-A6AF-6201C7E71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446222744"/>
        <c:axId val="446231760"/>
        <c:axId val="0"/>
      </c:bar3DChart>
      <c:catAx>
        <c:axId val="446222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46231760"/>
        <c:crosses val="autoZero"/>
        <c:auto val="1"/>
        <c:lblAlgn val="ctr"/>
        <c:lblOffset val="100"/>
        <c:noMultiLvlLbl val="0"/>
      </c:catAx>
      <c:valAx>
        <c:axId val="44623176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46222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Marzo 2019.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'Marzo 2019'!$C$13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'Marzo 2019'!$B$16:$B$18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'Marzo 2019'!$R$13:$R$15</c:f>
              <c:numCache>
                <c:formatCode>General</c:formatCode>
                <c:ptCount val="3"/>
                <c:pt idx="0">
                  <c:v>2.5140193373901831E-2</c:v>
                </c:pt>
                <c:pt idx="1">
                  <c:v>2.820246779099278E-2</c:v>
                </c:pt>
                <c:pt idx="2">
                  <c:v>0.68629229928652036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5A-4B1D-9253-4B47E89A8061}"/>
            </c:ext>
          </c:extLst>
        </c:ser>
        <c:ser>
          <c:idx val="1"/>
          <c:order val="1"/>
          <c:tx>
            <c:strRef>
              <c:f>'Marzo 2019'!$D$13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'Marzo 2019'!$B$16:$B$18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'Marzo 2019'!$S$13:$S$15</c:f>
              <c:numCache>
                <c:formatCode>General</c:formatCode>
                <c:ptCount val="3"/>
                <c:pt idx="0">
                  <c:v>0.97485980662609817</c:v>
                </c:pt>
                <c:pt idx="1">
                  <c:v>0.97179753220900722</c:v>
                </c:pt>
                <c:pt idx="2">
                  <c:v>0.31370770071347959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5A-4B1D-9253-4B47E89A80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446229408"/>
        <c:axId val="446227840"/>
        <c:axId val="0"/>
      </c:bar3DChart>
      <c:catAx>
        <c:axId val="44622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46227840"/>
        <c:crosses val="autoZero"/>
        <c:auto val="1"/>
        <c:lblAlgn val="ctr"/>
        <c:lblOffset val="100"/>
        <c:noMultiLvlLbl val="0"/>
      </c:catAx>
      <c:valAx>
        <c:axId val="44622784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462294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Marzo 2019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'Marzo 2019'!$C$19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'Marzo 2019'!$B$21:$B$27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'Marzo 2019'!$R$26:$R$32</c:f>
              <c:numCache>
                <c:formatCode>General</c:formatCode>
                <c:ptCount val="7"/>
                <c:pt idx="0">
                  <c:v>4.9125739023454851E-2</c:v>
                </c:pt>
                <c:pt idx="1">
                  <c:v>0.26384864290264609</c:v>
                </c:pt>
                <c:pt idx="2">
                  <c:v>0.42589854825413853</c:v>
                </c:pt>
                <c:pt idx="3">
                  <c:v>0.24949398242761212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48-4C8C-8325-42F476FE09AB}"/>
            </c:ext>
          </c:extLst>
        </c:ser>
        <c:ser>
          <c:idx val="1"/>
          <c:order val="1"/>
          <c:tx>
            <c:strRef>
              <c:f>'Marzo 2019'!$D$19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'Marzo 2019'!$B$21:$B$27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'Marzo 2019'!$S$26:$S$32</c:f>
              <c:numCache>
                <c:formatCode>General</c:formatCode>
                <c:ptCount val="7"/>
                <c:pt idx="0">
                  <c:v>0.95087426097654515</c:v>
                </c:pt>
                <c:pt idx="1">
                  <c:v>0.73615135709735391</c:v>
                </c:pt>
                <c:pt idx="2">
                  <c:v>0.57410145174586147</c:v>
                </c:pt>
                <c:pt idx="3">
                  <c:v>1.2494939824276121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48-4C8C-8325-42F476FE0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446224312"/>
        <c:axId val="446228624"/>
        <c:axId val="0"/>
      </c:bar3DChart>
      <c:catAx>
        <c:axId val="446224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46228624"/>
        <c:crosses val="autoZero"/>
        <c:auto val="1"/>
        <c:lblAlgn val="ctr"/>
        <c:lblOffset val="100"/>
        <c:noMultiLvlLbl val="0"/>
      </c:catAx>
      <c:valAx>
        <c:axId val="44622862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462243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Abril 2019.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'Abril 2019'!$C$13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'Abril 2019'!$B$16:$B$18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'Abril 2019'!$R$13:$R$15</c:f>
              <c:numCache>
                <c:formatCode>General</c:formatCode>
                <c:ptCount val="3"/>
                <c:pt idx="0">
                  <c:v>1.2193882051898863E-2</c:v>
                </c:pt>
                <c:pt idx="1">
                  <c:v>1.3903287566538913E-2</c:v>
                </c:pt>
                <c:pt idx="2">
                  <c:v>-1.1538494940334099E-2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7A-4068-B06B-5C467091E9D7}"/>
            </c:ext>
          </c:extLst>
        </c:ser>
        <c:ser>
          <c:idx val="1"/>
          <c:order val="1"/>
          <c:tx>
            <c:strRef>
              <c:f>'Abril 2019'!$D$13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'Abril 2019'!$B$16:$B$18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'Abril 2019'!$S$13:$S$15</c:f>
              <c:numCache>
                <c:formatCode>General</c:formatCode>
                <c:ptCount val="3"/>
                <c:pt idx="0">
                  <c:v>0.98780611794810114</c:v>
                </c:pt>
                <c:pt idx="1">
                  <c:v>0.98609671243346109</c:v>
                </c:pt>
                <c:pt idx="2">
                  <c:v>1.0115384949403341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7A-4068-B06B-5C467091E9D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446229016"/>
        <c:axId val="446229800"/>
        <c:axId val="0"/>
      </c:bar3DChart>
      <c:catAx>
        <c:axId val="446229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46229800"/>
        <c:crosses val="autoZero"/>
        <c:auto val="1"/>
        <c:lblAlgn val="ctr"/>
        <c:lblOffset val="100"/>
        <c:noMultiLvlLbl val="0"/>
      </c:catAx>
      <c:valAx>
        <c:axId val="44622980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462290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Abril 2019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'Abril 2019'!$C$19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'Abril 2019'!$B$21:$B$27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'Abril 2019'!$R$26:$R$32</c:f>
              <c:numCache>
                <c:formatCode>General</c:formatCode>
                <c:ptCount val="7"/>
                <c:pt idx="0">
                  <c:v>2.952294098387398E-2</c:v>
                </c:pt>
                <c:pt idx="1">
                  <c:v>0.1341054230849934</c:v>
                </c:pt>
                <c:pt idx="2">
                  <c:v>6.6007979087104207E-2</c:v>
                </c:pt>
                <c:pt idx="3">
                  <c:v>0.34957512843628147</c:v>
                </c:pt>
                <c:pt idx="4">
                  <c:v>1</c:v>
                </c:pt>
                <c:pt idx="5">
                  <c:v>0.81492074941097981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15-4096-BD23-89EB0EB0FB13}"/>
            </c:ext>
          </c:extLst>
        </c:ser>
        <c:ser>
          <c:idx val="1"/>
          <c:order val="1"/>
          <c:tx>
            <c:strRef>
              <c:f>'Abril 2019'!$D$19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'Abril 2019'!$B$21:$B$27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'Abril 2019'!$S$26:$S$32</c:f>
              <c:numCache>
                <c:formatCode>General</c:formatCode>
                <c:ptCount val="7"/>
                <c:pt idx="0">
                  <c:v>0.97047705901612602</c:v>
                </c:pt>
                <c:pt idx="1">
                  <c:v>1.1341054230849934</c:v>
                </c:pt>
                <c:pt idx="2">
                  <c:v>0.93399202091289579</c:v>
                </c:pt>
                <c:pt idx="3">
                  <c:v>0.65042487156371853</c:v>
                </c:pt>
                <c:pt idx="4">
                  <c:v>0</c:v>
                </c:pt>
                <c:pt idx="5">
                  <c:v>0.18507925058902025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15-4096-BD23-89EB0EB0F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446230584"/>
        <c:axId val="446234504"/>
        <c:axId val="0"/>
      </c:bar3DChart>
      <c:catAx>
        <c:axId val="446230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46234504"/>
        <c:crosses val="autoZero"/>
        <c:auto val="1"/>
        <c:lblAlgn val="ctr"/>
        <c:lblOffset val="100"/>
        <c:noMultiLvlLbl val="0"/>
      </c:catAx>
      <c:valAx>
        <c:axId val="44623450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462305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Mayo 2019.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'Mayo 2019'!$C$13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'Mayo 2019'!$B$16:$B$18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'Mayo 2019'!$R$13:$R$15</c:f>
              <c:numCache>
                <c:formatCode>General</c:formatCode>
                <c:ptCount val="3"/>
                <c:pt idx="0">
                  <c:v>1.6702988170410382E-2</c:v>
                </c:pt>
                <c:pt idx="1">
                  <c:v>1.8273511022790623E-2</c:v>
                </c:pt>
                <c:pt idx="2">
                  <c:v>1.0855022801077641E-2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8E-43BA-A178-5302FCD1A5ED}"/>
            </c:ext>
          </c:extLst>
        </c:ser>
        <c:ser>
          <c:idx val="1"/>
          <c:order val="1"/>
          <c:tx>
            <c:strRef>
              <c:f>'Mayo 2019'!$D$13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'Mayo 2019'!$B$16:$B$18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'Mayo 2019'!$S$13:$S$15</c:f>
              <c:numCache>
                <c:formatCode>General</c:formatCode>
                <c:ptCount val="3"/>
                <c:pt idx="0">
                  <c:v>0.98329701182958962</c:v>
                </c:pt>
                <c:pt idx="1">
                  <c:v>0.98172648897720938</c:v>
                </c:pt>
                <c:pt idx="2">
                  <c:v>0.98914497719892236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8E-43BA-A178-5302FCD1A5E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446236464"/>
        <c:axId val="446238032"/>
        <c:axId val="0"/>
      </c:bar3DChart>
      <c:catAx>
        <c:axId val="44623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46238032"/>
        <c:crosses val="autoZero"/>
        <c:auto val="1"/>
        <c:lblAlgn val="ctr"/>
        <c:lblOffset val="100"/>
        <c:noMultiLvlLbl val="0"/>
      </c:catAx>
      <c:valAx>
        <c:axId val="44623803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462364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Mayo2019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'Mayo 2019'!$C$19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'Mayo 2019'!$B$21:$B$27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'Mayo 2019'!$R$26:$R$32</c:f>
              <c:numCache>
                <c:formatCode>General</c:formatCode>
                <c:ptCount val="7"/>
                <c:pt idx="0">
                  <c:v>0.1551388443849876</c:v>
                </c:pt>
                <c:pt idx="1">
                  <c:v>0.1672471919431946</c:v>
                </c:pt>
                <c:pt idx="2">
                  <c:v>3.2103278277494596E-2</c:v>
                </c:pt>
                <c:pt idx="3">
                  <c:v>3.3020389220552726E-3</c:v>
                </c:pt>
                <c:pt idx="4">
                  <c:v>1</c:v>
                </c:pt>
                <c:pt idx="5">
                  <c:v>0.88981683131635725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D5-4A6A-BD0E-555856002682}"/>
            </c:ext>
          </c:extLst>
        </c:ser>
        <c:ser>
          <c:idx val="1"/>
          <c:order val="1"/>
          <c:tx>
            <c:strRef>
              <c:f>'Mayo 2019'!$D$19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'Mayo 2019'!$B$21:$B$27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'Mayo 2019'!$S$26:$S$32</c:f>
              <c:numCache>
                <c:formatCode>General</c:formatCode>
                <c:ptCount val="7"/>
                <c:pt idx="0">
                  <c:v>0.8448611556150124</c:v>
                </c:pt>
                <c:pt idx="1">
                  <c:v>1.1672471919431946</c:v>
                </c:pt>
                <c:pt idx="2">
                  <c:v>1.0321032782774946</c:v>
                </c:pt>
                <c:pt idx="3">
                  <c:v>1.0033020389220553</c:v>
                </c:pt>
                <c:pt idx="4">
                  <c:v>0</c:v>
                </c:pt>
                <c:pt idx="5">
                  <c:v>0.11018316868364281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D5-4A6A-BD0E-555856002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446237248"/>
        <c:axId val="446237640"/>
        <c:axId val="0"/>
      </c:bar3DChart>
      <c:catAx>
        <c:axId val="446237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46237640"/>
        <c:crosses val="autoZero"/>
        <c:auto val="1"/>
        <c:lblAlgn val="ctr"/>
        <c:lblOffset val="100"/>
        <c:noMultiLvlLbl val="0"/>
      </c:catAx>
      <c:valAx>
        <c:axId val="44623764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462372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Junio 2019.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'Junio 2019'!$C$13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'Junio 2019'!$B$16:$B$18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'Junio 2019'!$R$13:$R$15</c:f>
              <c:numCache>
                <c:formatCode>General</c:formatCode>
                <c:ptCount val="3"/>
                <c:pt idx="0">
                  <c:v>2.6638956786773971E-2</c:v>
                </c:pt>
                <c:pt idx="1">
                  <c:v>3.2121504817312907E-2</c:v>
                </c:pt>
                <c:pt idx="2">
                  <c:v>-0.21464680839311501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EA-439B-BEF7-4BFAE9B7E1C9}"/>
            </c:ext>
          </c:extLst>
        </c:ser>
        <c:ser>
          <c:idx val="1"/>
          <c:order val="1"/>
          <c:tx>
            <c:strRef>
              <c:f>'Junio 2019'!$D$13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'Junio 2019'!$B$16:$B$18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'Junio 2019'!$S$13:$S$15</c:f>
              <c:numCache>
                <c:formatCode>General</c:formatCode>
                <c:ptCount val="3"/>
                <c:pt idx="0">
                  <c:v>0.97336104321322603</c:v>
                </c:pt>
                <c:pt idx="1">
                  <c:v>0.96787849518268709</c:v>
                </c:pt>
                <c:pt idx="2">
                  <c:v>1.214646808393115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EA-439B-BEF7-4BFAE9B7E1C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446235288"/>
        <c:axId val="446235680"/>
        <c:axId val="0"/>
      </c:bar3DChart>
      <c:catAx>
        <c:axId val="446235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46235680"/>
        <c:crosses val="autoZero"/>
        <c:auto val="1"/>
        <c:lblAlgn val="ctr"/>
        <c:lblOffset val="100"/>
        <c:noMultiLvlLbl val="0"/>
      </c:catAx>
      <c:valAx>
        <c:axId val="4462356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462352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/>
              <a:t>Enero-Junio</a:t>
            </a:r>
            <a:r>
              <a:rPr lang="es-ES" baseline="0"/>
              <a:t> </a:t>
            </a:r>
            <a:r>
              <a:rPr lang="es-ES"/>
              <a:t>2016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'Enero-Junio 2016'!$C$19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'Enero-Junio 2016'!$B$21:$B$27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'Enero-Junio 2016'!$R$26:$R$32</c:f>
              <c:numCache>
                <c:formatCode>General</c:formatCode>
                <c:ptCount val="7"/>
                <c:pt idx="0">
                  <c:v>6.1227418470088057E-2</c:v>
                </c:pt>
                <c:pt idx="1">
                  <c:v>7.4052476619460461E-2</c:v>
                </c:pt>
                <c:pt idx="2">
                  <c:v>3.57315575240994E-2</c:v>
                </c:pt>
                <c:pt idx="3">
                  <c:v>0.40701209737166444</c:v>
                </c:pt>
                <c:pt idx="4">
                  <c:v>1</c:v>
                </c:pt>
                <c:pt idx="5">
                  <c:v>0.96933543361143848</c:v>
                </c:pt>
                <c:pt idx="6">
                  <c:v>0.23317749638313678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36-4362-892C-9E0C01CC7C49}"/>
            </c:ext>
          </c:extLst>
        </c:ser>
        <c:ser>
          <c:idx val="1"/>
          <c:order val="1"/>
          <c:tx>
            <c:strRef>
              <c:f>'Enero-Junio 2016'!$D$19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'Enero-Junio 2016'!$B$21:$B$27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'Enero-Junio 2016'!$S$26:$S$32</c:f>
              <c:numCache>
                <c:formatCode>General</c:formatCode>
                <c:ptCount val="7"/>
                <c:pt idx="0">
                  <c:v>0.93877258152991194</c:v>
                </c:pt>
                <c:pt idx="1">
                  <c:v>0.92594752338053954</c:v>
                </c:pt>
                <c:pt idx="2">
                  <c:v>0.9642684424759006</c:v>
                </c:pt>
                <c:pt idx="3">
                  <c:v>0.59298790262833556</c:v>
                </c:pt>
                <c:pt idx="4">
                  <c:v>0</c:v>
                </c:pt>
                <c:pt idx="5">
                  <c:v>3.0664566388561475E-2</c:v>
                </c:pt>
                <c:pt idx="6">
                  <c:v>0.76682250361686322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36-4362-892C-9E0C01CC7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0280144"/>
        <c:axId val="510283672"/>
        <c:axId val="0"/>
      </c:bar3DChart>
      <c:catAx>
        <c:axId val="5102801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0283672"/>
        <c:crosses val="autoZero"/>
        <c:auto val="1"/>
        <c:lblAlgn val="ctr"/>
        <c:lblOffset val="100"/>
        <c:noMultiLvlLbl val="0"/>
      </c:catAx>
      <c:valAx>
        <c:axId val="51028367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02801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Junio 2019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'Junio 2019'!$C$19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'Junio 2019'!$B$21:$B$27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'Junio 2019'!$R$26:$R$32</c:f>
              <c:numCache>
                <c:formatCode>General</c:formatCode>
                <c:ptCount val="7"/>
                <c:pt idx="0">
                  <c:v>5.6493649008545477E-3</c:v>
                </c:pt>
                <c:pt idx="1">
                  <c:v>0.19163437171345832</c:v>
                </c:pt>
                <c:pt idx="2">
                  <c:v>6.5517722150385538E-3</c:v>
                </c:pt>
                <c:pt idx="3">
                  <c:v>0.23421344226665064</c:v>
                </c:pt>
                <c:pt idx="4">
                  <c:v>1</c:v>
                </c:pt>
                <c:pt idx="5">
                  <c:v>0.86885546315624673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FB-4423-A1A8-59030E8062FE}"/>
            </c:ext>
          </c:extLst>
        </c:ser>
        <c:ser>
          <c:idx val="1"/>
          <c:order val="1"/>
          <c:tx>
            <c:strRef>
              <c:f>'Junio 2019'!$D$19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'Junio 2019'!$B$21:$B$27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'Junio 2019'!$S$26:$S$32</c:f>
              <c:numCache>
                <c:formatCode>General</c:formatCode>
                <c:ptCount val="7"/>
                <c:pt idx="0">
                  <c:v>0.99435063509914545</c:v>
                </c:pt>
                <c:pt idx="1">
                  <c:v>1.1916343717134583</c:v>
                </c:pt>
                <c:pt idx="2">
                  <c:v>0.99344822778496145</c:v>
                </c:pt>
                <c:pt idx="3">
                  <c:v>1.2342134422666506</c:v>
                </c:pt>
                <c:pt idx="4">
                  <c:v>0</c:v>
                </c:pt>
                <c:pt idx="5">
                  <c:v>0.13114453684375324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FB-4423-A1A8-59030E806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09518296"/>
        <c:axId val="509515160"/>
        <c:axId val="0"/>
      </c:bar3DChart>
      <c:catAx>
        <c:axId val="509518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09515160"/>
        <c:crosses val="autoZero"/>
        <c:auto val="1"/>
        <c:lblAlgn val="ctr"/>
        <c:lblOffset val="100"/>
        <c:noMultiLvlLbl val="0"/>
      </c:catAx>
      <c:valAx>
        <c:axId val="50951516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095182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Julio 2019.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'Julio 2019'!$C$13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'Julio 2019'!$B$16:$B$18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'Julio 2019'!$R$13:$R$15</c:f>
              <c:numCache>
                <c:formatCode>General</c:formatCode>
                <c:ptCount val="3"/>
                <c:pt idx="0">
                  <c:v>2.8511365205279748E-2</c:v>
                </c:pt>
                <c:pt idx="1">
                  <c:v>3.7167795859557429E-2</c:v>
                </c:pt>
                <c:pt idx="2">
                  <c:v>-0.25076733521878558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2F-4D4A-AF7B-3C4EBC64AB46}"/>
            </c:ext>
          </c:extLst>
        </c:ser>
        <c:ser>
          <c:idx val="1"/>
          <c:order val="1"/>
          <c:tx>
            <c:strRef>
              <c:f>'Julio 2019'!$D$13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'Julio 2019'!$B$16:$B$18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'Julio 2019'!$S$13:$S$15</c:f>
              <c:numCache>
                <c:formatCode>General</c:formatCode>
                <c:ptCount val="3"/>
                <c:pt idx="0">
                  <c:v>0.97148863479472025</c:v>
                </c:pt>
                <c:pt idx="1">
                  <c:v>0.96283220414044257</c:v>
                </c:pt>
                <c:pt idx="2">
                  <c:v>1.2507673352187856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2F-4D4A-AF7B-3C4EBC64AB4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09522608"/>
        <c:axId val="509523000"/>
        <c:axId val="0"/>
      </c:bar3DChart>
      <c:catAx>
        <c:axId val="50952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09523000"/>
        <c:crosses val="autoZero"/>
        <c:auto val="1"/>
        <c:lblAlgn val="ctr"/>
        <c:lblOffset val="100"/>
        <c:noMultiLvlLbl val="0"/>
      </c:catAx>
      <c:valAx>
        <c:axId val="50952300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095226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Julio 2019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'Julio 2019'!$C$19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'Julio 2019'!$B$21:$B$27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'Julio 2019'!$R$26:$R$32</c:f>
              <c:numCache>
                <c:formatCode>General</c:formatCode>
                <c:ptCount val="7"/>
                <c:pt idx="0">
                  <c:v>6.8202576149052341E-3</c:v>
                </c:pt>
                <c:pt idx="1">
                  <c:v>0.17860928556993394</c:v>
                </c:pt>
                <c:pt idx="2">
                  <c:v>3.606049652676413E-2</c:v>
                </c:pt>
                <c:pt idx="3">
                  <c:v>0.1743737273975281</c:v>
                </c:pt>
                <c:pt idx="4">
                  <c:v>1</c:v>
                </c:pt>
                <c:pt idx="5">
                  <c:v>0.91282380799602936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2C-4904-90DE-8BE32A74AA52}"/>
            </c:ext>
          </c:extLst>
        </c:ser>
        <c:ser>
          <c:idx val="1"/>
          <c:order val="1"/>
          <c:tx>
            <c:strRef>
              <c:f>'Julio 2019'!$D$19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'Julio 2019'!$B$21:$B$27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'Julio 2019'!$S$26:$S$32</c:f>
              <c:numCache>
                <c:formatCode>General</c:formatCode>
                <c:ptCount val="7"/>
                <c:pt idx="0">
                  <c:v>0.99317974238509477</c:v>
                </c:pt>
                <c:pt idx="1">
                  <c:v>1.1786092855699339</c:v>
                </c:pt>
                <c:pt idx="2">
                  <c:v>0.96393950347323587</c:v>
                </c:pt>
                <c:pt idx="3">
                  <c:v>1.1743737273975281</c:v>
                </c:pt>
                <c:pt idx="4">
                  <c:v>0</c:v>
                </c:pt>
                <c:pt idx="5">
                  <c:v>8.7176192003970643E-2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2C-4904-90DE-8BE32A74A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09524176"/>
        <c:axId val="509518688"/>
        <c:axId val="0"/>
      </c:bar3DChart>
      <c:catAx>
        <c:axId val="509524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09518688"/>
        <c:crosses val="autoZero"/>
        <c:auto val="1"/>
        <c:lblAlgn val="ctr"/>
        <c:lblOffset val="100"/>
        <c:noMultiLvlLbl val="0"/>
      </c:catAx>
      <c:valAx>
        <c:axId val="509518688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095241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Agosto 2019.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'Agosto 2019'!$C$13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'Agosto 2019'!$B$16:$B$18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'Agosto 2019'!$R$13:$R$15</c:f>
              <c:numCache>
                <c:formatCode>General</c:formatCode>
                <c:ptCount val="3"/>
                <c:pt idx="0">
                  <c:v>3.3672929833628129E-2</c:v>
                </c:pt>
                <c:pt idx="1">
                  <c:v>4.4322198192989437E-2</c:v>
                </c:pt>
                <c:pt idx="2">
                  <c:v>-0.19476948208719613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32-4B06-86E8-D59C11B38A49}"/>
            </c:ext>
          </c:extLst>
        </c:ser>
        <c:ser>
          <c:idx val="1"/>
          <c:order val="1"/>
          <c:tx>
            <c:strRef>
              <c:f>'Agosto 2019'!$D$13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'Agosto 2019'!$B$16:$B$18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'Agosto 2019'!$S$13:$S$15</c:f>
              <c:numCache>
                <c:formatCode>General</c:formatCode>
                <c:ptCount val="3"/>
                <c:pt idx="0">
                  <c:v>0.96632707016637187</c:v>
                </c:pt>
                <c:pt idx="1">
                  <c:v>0.95567780180701056</c:v>
                </c:pt>
                <c:pt idx="2">
                  <c:v>1.1947694820871961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32-4B06-86E8-D59C11B38A4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09521824"/>
        <c:axId val="509520256"/>
        <c:axId val="0"/>
      </c:bar3DChart>
      <c:catAx>
        <c:axId val="50952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09520256"/>
        <c:crosses val="autoZero"/>
        <c:auto val="1"/>
        <c:lblAlgn val="ctr"/>
        <c:lblOffset val="100"/>
        <c:noMultiLvlLbl val="0"/>
      </c:catAx>
      <c:valAx>
        <c:axId val="50952025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095218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Agosto 2019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'Agosto 2019'!$C$19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'Agosto 2019'!$B$21:$B$27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'Agosto 2019'!$R$26:$R$32</c:f>
              <c:numCache>
                <c:formatCode>General</c:formatCode>
                <c:ptCount val="7"/>
                <c:pt idx="0">
                  <c:v>9.5733972458117433E-3</c:v>
                </c:pt>
                <c:pt idx="1">
                  <c:v>0.16430484054247008</c:v>
                </c:pt>
                <c:pt idx="2">
                  <c:v>3.645349278423371E-2</c:v>
                </c:pt>
                <c:pt idx="3">
                  <c:v>0.14430762989132795</c:v>
                </c:pt>
                <c:pt idx="4">
                  <c:v>1</c:v>
                </c:pt>
                <c:pt idx="5">
                  <c:v>0.91755215054184636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D-44E9-A98A-D725B1BD4540}"/>
            </c:ext>
          </c:extLst>
        </c:ser>
        <c:ser>
          <c:idx val="1"/>
          <c:order val="1"/>
          <c:tx>
            <c:strRef>
              <c:f>'Agosto 2019'!$D$19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'Agosto 2019'!$B$21:$B$27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'Agosto 2019'!$S$26:$S$32</c:f>
              <c:numCache>
                <c:formatCode>General</c:formatCode>
                <c:ptCount val="7"/>
                <c:pt idx="0">
                  <c:v>0.99042660275418826</c:v>
                </c:pt>
                <c:pt idx="1">
                  <c:v>1.1643048405424701</c:v>
                </c:pt>
                <c:pt idx="2">
                  <c:v>0.96354650721576629</c:v>
                </c:pt>
                <c:pt idx="3">
                  <c:v>1.1443076298913279</c:v>
                </c:pt>
                <c:pt idx="4">
                  <c:v>0</c:v>
                </c:pt>
                <c:pt idx="5">
                  <c:v>8.2447849458153658E-2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D-44E9-A98A-D725B1BD4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09523392"/>
        <c:axId val="509523784"/>
        <c:axId val="0"/>
      </c:bar3DChart>
      <c:catAx>
        <c:axId val="509523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09523784"/>
        <c:crosses val="autoZero"/>
        <c:auto val="1"/>
        <c:lblAlgn val="ctr"/>
        <c:lblOffset val="100"/>
        <c:noMultiLvlLbl val="0"/>
      </c:catAx>
      <c:valAx>
        <c:axId val="50952378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095233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Septiembre 2019.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'Septiembre 2019'!$C$13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'Septiembre 2019'!$B$16:$B$18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'Septiembre 2019'!$R$13:$R$15</c:f>
              <c:numCache>
                <c:formatCode>General</c:formatCode>
                <c:ptCount val="3"/>
                <c:pt idx="0">
                  <c:v>3.6102111873695719E-2</c:v>
                </c:pt>
                <c:pt idx="1">
                  <c:v>4.5098225791248892E-2</c:v>
                </c:pt>
                <c:pt idx="2">
                  <c:v>-0.1639736930304736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C5-46EE-8877-9F808CC957F8}"/>
            </c:ext>
          </c:extLst>
        </c:ser>
        <c:ser>
          <c:idx val="1"/>
          <c:order val="1"/>
          <c:tx>
            <c:strRef>
              <c:f>'Septiembre 2019'!$D$13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'Septiembre 2019'!$B$16:$B$18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'Septiembre 2019'!$S$13:$S$15</c:f>
              <c:numCache>
                <c:formatCode>General</c:formatCode>
                <c:ptCount val="3"/>
                <c:pt idx="0">
                  <c:v>0.96389788812630428</c:v>
                </c:pt>
                <c:pt idx="1">
                  <c:v>0.95490177420875111</c:v>
                </c:pt>
                <c:pt idx="2">
                  <c:v>1.1639736930304736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C5-46EE-8877-9F808CC957F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09517904"/>
        <c:axId val="509519080"/>
        <c:axId val="0"/>
      </c:bar3DChart>
      <c:catAx>
        <c:axId val="50951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09519080"/>
        <c:crosses val="autoZero"/>
        <c:auto val="1"/>
        <c:lblAlgn val="ctr"/>
        <c:lblOffset val="100"/>
        <c:noMultiLvlLbl val="0"/>
      </c:catAx>
      <c:valAx>
        <c:axId val="5095190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09517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Septiembre 2019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'Septiembre 2019'!$C$19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'Septiembre 2019'!$B$21:$B$27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'Septiembre 2019'!$R$26:$R$32</c:f>
              <c:numCache>
                <c:formatCode>General</c:formatCode>
                <c:ptCount val="7"/>
                <c:pt idx="0">
                  <c:v>3.4126422045394844E-2</c:v>
                </c:pt>
                <c:pt idx="1">
                  <c:v>0.15149877969742054</c:v>
                </c:pt>
                <c:pt idx="2">
                  <c:v>4.9977141845382711E-2</c:v>
                </c:pt>
                <c:pt idx="3">
                  <c:v>0.22403784263953974</c:v>
                </c:pt>
                <c:pt idx="4">
                  <c:v>1</c:v>
                </c:pt>
                <c:pt idx="5">
                  <c:v>0.91784559133189247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ED-463B-9D52-241DEE2520D2}"/>
            </c:ext>
          </c:extLst>
        </c:ser>
        <c:ser>
          <c:idx val="1"/>
          <c:order val="1"/>
          <c:tx>
            <c:strRef>
              <c:f>'Septiembre 2019'!$D$19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'Septiembre 2019'!$B$21:$B$27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'Septiembre 2019'!$S$26:$S$32</c:f>
              <c:numCache>
                <c:formatCode>General</c:formatCode>
                <c:ptCount val="7"/>
                <c:pt idx="0">
                  <c:v>0.96587357795460516</c:v>
                </c:pt>
                <c:pt idx="1">
                  <c:v>1.1514987796974205</c:v>
                </c:pt>
                <c:pt idx="2">
                  <c:v>0.95002285815461729</c:v>
                </c:pt>
                <c:pt idx="3">
                  <c:v>1.2240378426395397</c:v>
                </c:pt>
                <c:pt idx="4">
                  <c:v>0</c:v>
                </c:pt>
                <c:pt idx="5">
                  <c:v>8.2154408668107567E-2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ED-463B-9D52-241DEE252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09513592"/>
        <c:axId val="509512808"/>
        <c:axId val="0"/>
      </c:bar3DChart>
      <c:catAx>
        <c:axId val="509513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09512808"/>
        <c:crosses val="autoZero"/>
        <c:auto val="1"/>
        <c:lblAlgn val="ctr"/>
        <c:lblOffset val="100"/>
        <c:noMultiLvlLbl val="0"/>
      </c:catAx>
      <c:valAx>
        <c:axId val="509512808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095135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Octubre 2019.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'Octubre 2019'!$C$13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'Octubre 2019'!$B$16:$B$18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'Octubre 2019'!$R$13:$R$15</c:f>
              <c:numCache>
                <c:formatCode>General</c:formatCode>
                <c:ptCount val="3"/>
                <c:pt idx="0">
                  <c:v>3.7858777784895659E-2</c:v>
                </c:pt>
                <c:pt idx="1">
                  <c:v>4.5198062422302843E-2</c:v>
                </c:pt>
                <c:pt idx="2">
                  <c:v>-0.12654612755097228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D-479F-8015-60F5A1860F00}"/>
            </c:ext>
          </c:extLst>
        </c:ser>
        <c:ser>
          <c:idx val="1"/>
          <c:order val="1"/>
          <c:tx>
            <c:strRef>
              <c:f>'Octubre 2019'!$D$13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'Octubre 2019'!$B$16:$B$18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'Octubre 2019'!$S$13:$S$15</c:f>
              <c:numCache>
                <c:formatCode>General</c:formatCode>
                <c:ptCount val="3"/>
                <c:pt idx="0">
                  <c:v>0.96214122221510434</c:v>
                </c:pt>
                <c:pt idx="1">
                  <c:v>0.95480193757769716</c:v>
                </c:pt>
                <c:pt idx="2">
                  <c:v>1.1265461275509723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1D-479F-8015-60F5A1860F0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09520648"/>
        <c:axId val="509515944"/>
        <c:axId val="0"/>
      </c:bar3DChart>
      <c:catAx>
        <c:axId val="50952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09515944"/>
        <c:crosses val="autoZero"/>
        <c:auto val="1"/>
        <c:lblAlgn val="ctr"/>
        <c:lblOffset val="100"/>
        <c:noMultiLvlLbl val="0"/>
      </c:catAx>
      <c:valAx>
        <c:axId val="50951594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095206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Octubre 2019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'Octubre 2019'!$C$19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'Octubre 2019'!$B$21:$B$27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'Octubre 2019'!$R$26:$R$32</c:f>
              <c:numCache>
                <c:formatCode>General</c:formatCode>
                <c:ptCount val="7"/>
                <c:pt idx="0">
                  <c:v>5.0765179373884028E-2</c:v>
                </c:pt>
                <c:pt idx="1">
                  <c:v>0.13863362284227665</c:v>
                </c:pt>
                <c:pt idx="2">
                  <c:v>4.1136330486654327E-2</c:v>
                </c:pt>
                <c:pt idx="3">
                  <c:v>0.25152502539915744</c:v>
                </c:pt>
                <c:pt idx="4">
                  <c:v>1</c:v>
                </c:pt>
                <c:pt idx="5">
                  <c:v>0.91425451939883851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9D-41EC-969A-F96BD16E3951}"/>
            </c:ext>
          </c:extLst>
        </c:ser>
        <c:ser>
          <c:idx val="1"/>
          <c:order val="1"/>
          <c:tx>
            <c:strRef>
              <c:f>'Octubre 2019'!$D$19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'Octubre 2019'!$B$21:$B$27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'Octubre 2019'!$S$26:$S$32</c:f>
              <c:numCache>
                <c:formatCode>General</c:formatCode>
                <c:ptCount val="7"/>
                <c:pt idx="0">
                  <c:v>0.94923482062611597</c:v>
                </c:pt>
                <c:pt idx="1">
                  <c:v>1.1386336228422766</c:v>
                </c:pt>
                <c:pt idx="2">
                  <c:v>0.95886366951334567</c:v>
                </c:pt>
                <c:pt idx="3">
                  <c:v>1.2515250253991574</c:v>
                </c:pt>
                <c:pt idx="4">
                  <c:v>0</c:v>
                </c:pt>
                <c:pt idx="5">
                  <c:v>8.5745480601161453E-2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9D-41EC-969A-F96BD16E3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09514376"/>
        <c:axId val="509521040"/>
        <c:axId val="0"/>
      </c:bar3DChart>
      <c:catAx>
        <c:axId val="5095143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09521040"/>
        <c:crosses val="autoZero"/>
        <c:auto val="1"/>
        <c:lblAlgn val="ctr"/>
        <c:lblOffset val="100"/>
        <c:noMultiLvlLbl val="0"/>
      </c:catAx>
      <c:valAx>
        <c:axId val="50952104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095143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Noviembre 2019.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'Noviembre 2019'!$C$13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'Noviembre 2019'!$B$16:$B$18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'Noviembre 2019'!$R$13:$R$15</c:f>
              <c:numCache>
                <c:formatCode>General</c:formatCode>
                <c:ptCount val="3"/>
                <c:pt idx="0">
                  <c:v>4.0101319960002657E-2</c:v>
                </c:pt>
                <c:pt idx="1">
                  <c:v>4.6222632370117256E-2</c:v>
                </c:pt>
                <c:pt idx="2">
                  <c:v>-0.12461861441109368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34-4BB1-AF91-375557E1C2C3}"/>
            </c:ext>
          </c:extLst>
        </c:ser>
        <c:ser>
          <c:idx val="1"/>
          <c:order val="1"/>
          <c:tx>
            <c:strRef>
              <c:f>'Noviembre 2019'!$D$13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'Noviembre 2019'!$B$16:$B$18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'Noviembre 2019'!$S$13:$S$15</c:f>
              <c:numCache>
                <c:formatCode>General</c:formatCode>
                <c:ptCount val="3"/>
                <c:pt idx="0">
                  <c:v>0.95989868003999734</c:v>
                </c:pt>
                <c:pt idx="1">
                  <c:v>0.95377736762988274</c:v>
                </c:pt>
                <c:pt idx="2">
                  <c:v>1.1246186144110937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34-4BB1-AF91-375557E1C2C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09515552"/>
        <c:axId val="509516336"/>
        <c:axId val="0"/>
      </c:bar3DChart>
      <c:catAx>
        <c:axId val="50951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09516336"/>
        <c:crosses val="autoZero"/>
        <c:auto val="1"/>
        <c:lblAlgn val="ctr"/>
        <c:lblOffset val="100"/>
        <c:noMultiLvlLbl val="0"/>
      </c:catAx>
      <c:valAx>
        <c:axId val="50951633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095155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Enero-Julio 2016.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'Enero-Julio 2016'!$C$13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'Enero-Julio 2016'!$B$16:$B$18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'Enero-Julio 2016'!$R$13:$R$15</c:f>
              <c:numCache>
                <c:formatCode>General</c:formatCode>
                <c:ptCount val="3"/>
                <c:pt idx="0">
                  <c:v>2.9403911586878273E-4</c:v>
                </c:pt>
                <c:pt idx="1">
                  <c:v>1.2536057838239412E-3</c:v>
                </c:pt>
                <c:pt idx="2">
                  <c:v>-3.6723687778317027E-2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0E-4419-87E9-6AE13A0DB0DA}"/>
            </c:ext>
          </c:extLst>
        </c:ser>
        <c:ser>
          <c:idx val="1"/>
          <c:order val="1"/>
          <c:tx>
            <c:strRef>
              <c:f>'Enero-Julio 2016'!$D$13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'Enero-Julio 2016'!$B$16:$B$18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'Enero-Julio 2016'!$S$13:$S$15</c:f>
              <c:numCache>
                <c:formatCode>General</c:formatCode>
                <c:ptCount val="3"/>
                <c:pt idx="0">
                  <c:v>0.99970596088413122</c:v>
                </c:pt>
                <c:pt idx="1">
                  <c:v>0.99874639421617606</c:v>
                </c:pt>
                <c:pt idx="2">
                  <c:v>1.036723687778317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0E-4419-87E9-6AE13A0DB0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0285240"/>
        <c:axId val="510291904"/>
        <c:axId val="0"/>
      </c:bar3DChart>
      <c:catAx>
        <c:axId val="510285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0291904"/>
        <c:crosses val="autoZero"/>
        <c:auto val="1"/>
        <c:lblAlgn val="ctr"/>
        <c:lblOffset val="100"/>
        <c:noMultiLvlLbl val="0"/>
      </c:catAx>
      <c:valAx>
        <c:axId val="51029190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02852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026312986497262"/>
          <c:y val="0.89982723935699505"/>
          <c:w val="0.32411188501695004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Noviembre 2019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'Noviembre 2019'!$C$19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'Noviembre 2019'!$B$21:$B$27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'Noviembre 2019'!$R$26:$R$32</c:f>
              <c:numCache>
                <c:formatCode>General</c:formatCode>
                <c:ptCount val="7"/>
                <c:pt idx="0">
                  <c:v>4.4928996428961421E-2</c:v>
                </c:pt>
                <c:pt idx="1">
                  <c:v>0.12680434158519782</c:v>
                </c:pt>
                <c:pt idx="2">
                  <c:v>2.1227745633707107E-2</c:v>
                </c:pt>
                <c:pt idx="3">
                  <c:v>0.20962027980024378</c:v>
                </c:pt>
                <c:pt idx="4">
                  <c:v>1</c:v>
                </c:pt>
                <c:pt idx="5">
                  <c:v>0.90880687687353956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81-49D4-B320-045E4CD7A9FB}"/>
            </c:ext>
          </c:extLst>
        </c:ser>
        <c:ser>
          <c:idx val="1"/>
          <c:order val="1"/>
          <c:tx>
            <c:strRef>
              <c:f>'Noviembre 2019'!$D$19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'Noviembre 2019'!$B$21:$B$27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'Noviembre 2019'!$S$26:$S$32</c:f>
              <c:numCache>
                <c:formatCode>General</c:formatCode>
                <c:ptCount val="7"/>
                <c:pt idx="0">
                  <c:v>0.95507100357103858</c:v>
                </c:pt>
                <c:pt idx="1">
                  <c:v>1.1268043415851978</c:v>
                </c:pt>
                <c:pt idx="2">
                  <c:v>0.97877225436629289</c:v>
                </c:pt>
                <c:pt idx="3">
                  <c:v>1.2096202798002438</c:v>
                </c:pt>
                <c:pt idx="4">
                  <c:v>0</c:v>
                </c:pt>
                <c:pt idx="5">
                  <c:v>9.1193123126460399E-2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81-49D4-B320-045E4CD7A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09519864"/>
        <c:axId val="509524960"/>
        <c:axId val="0"/>
      </c:bar3DChart>
      <c:catAx>
        <c:axId val="509519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09524960"/>
        <c:crosses val="autoZero"/>
        <c:auto val="1"/>
        <c:lblAlgn val="ctr"/>
        <c:lblOffset val="100"/>
        <c:noMultiLvlLbl val="0"/>
      </c:catAx>
      <c:valAx>
        <c:axId val="50952496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095198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Diciembre 2019.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'Diciembre 2019'!$C$13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'Diciembre 2019'!$B$16:$B$18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'Diciembre 2019'!$R$13:$R$15</c:f>
              <c:numCache>
                <c:formatCode>General</c:formatCode>
                <c:ptCount val="3"/>
                <c:pt idx="0">
                  <c:v>3.9232367434161808E-2</c:v>
                </c:pt>
                <c:pt idx="1">
                  <c:v>4.5341573812656022E-2</c:v>
                </c:pt>
                <c:pt idx="2">
                  <c:v>-9.5607397395867322E-2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98-42D8-97D0-0C2D33013D46}"/>
            </c:ext>
          </c:extLst>
        </c:ser>
        <c:ser>
          <c:idx val="1"/>
          <c:order val="1"/>
          <c:tx>
            <c:strRef>
              <c:f>'Diciembre 2019'!$D$13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'Diciembre 2019'!$B$16:$B$18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'Diciembre 2019'!$S$13:$S$15</c:f>
              <c:numCache>
                <c:formatCode>General</c:formatCode>
                <c:ptCount val="3"/>
                <c:pt idx="0">
                  <c:v>0.96076763256583819</c:v>
                </c:pt>
                <c:pt idx="1">
                  <c:v>0.95465842618734398</c:v>
                </c:pt>
                <c:pt idx="2">
                  <c:v>1.0956073973958673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98-42D8-97D0-0C2D33013D4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09527312"/>
        <c:axId val="509526528"/>
        <c:axId val="0"/>
      </c:bar3DChart>
      <c:catAx>
        <c:axId val="509527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09526528"/>
        <c:crosses val="autoZero"/>
        <c:auto val="1"/>
        <c:lblAlgn val="ctr"/>
        <c:lblOffset val="100"/>
        <c:noMultiLvlLbl val="0"/>
      </c:catAx>
      <c:valAx>
        <c:axId val="509526528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095273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Diciembre 2019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'Diciembre 2019'!$C$19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'Diciembre 2019'!$B$21:$B$27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'Diciembre 2019'!$R$26:$R$32</c:f>
              <c:numCache>
                <c:formatCode>General</c:formatCode>
                <c:ptCount val="7"/>
                <c:pt idx="0">
                  <c:v>7.2455141141452906E-2</c:v>
                </c:pt>
                <c:pt idx="1">
                  <c:v>0.11498118879242236</c:v>
                </c:pt>
                <c:pt idx="2">
                  <c:v>0.14000161894805097</c:v>
                </c:pt>
                <c:pt idx="3">
                  <c:v>0.16931522169716517</c:v>
                </c:pt>
                <c:pt idx="4">
                  <c:v>1</c:v>
                </c:pt>
                <c:pt idx="5">
                  <c:v>0.9081057897505489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F1-4EAC-B7AA-02D13562F01A}"/>
            </c:ext>
          </c:extLst>
        </c:ser>
        <c:ser>
          <c:idx val="1"/>
          <c:order val="1"/>
          <c:tx>
            <c:strRef>
              <c:f>'Diciembre 2019'!$D$19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'Diciembre 2019'!$B$21:$B$27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'Diciembre 2019'!$S$26:$S$32</c:f>
              <c:numCache>
                <c:formatCode>General</c:formatCode>
                <c:ptCount val="7"/>
                <c:pt idx="0">
                  <c:v>0.92754485885854709</c:v>
                </c:pt>
                <c:pt idx="1">
                  <c:v>1.1149811887924224</c:v>
                </c:pt>
                <c:pt idx="2">
                  <c:v>0.85999838105194903</c:v>
                </c:pt>
                <c:pt idx="3">
                  <c:v>1.1693152216971652</c:v>
                </c:pt>
                <c:pt idx="4">
                  <c:v>0</c:v>
                </c:pt>
                <c:pt idx="5">
                  <c:v>9.1894210249451158E-2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F1-4EAC-B7AA-02D13562F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09527704"/>
        <c:axId val="509525744"/>
        <c:axId val="0"/>
      </c:bar3DChart>
      <c:catAx>
        <c:axId val="5095277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09525744"/>
        <c:crosses val="autoZero"/>
        <c:auto val="1"/>
        <c:lblAlgn val="ctr"/>
        <c:lblOffset val="100"/>
        <c:noMultiLvlLbl val="0"/>
      </c:catAx>
      <c:valAx>
        <c:axId val="50952574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095277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Enero 2020.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 2020'!$C$13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'Enero 2020'!$B$16:$B$18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 2020'!$R$13:$R$15</c:f>
              <c:numCache>
                <c:formatCode>General</c:formatCode>
                <c:ptCount val="3"/>
                <c:pt idx="0">
                  <c:v>-3.5341484390127853E-3</c:v>
                </c:pt>
                <c:pt idx="1">
                  <c:v>-2.2960596059441007E-2</c:v>
                </c:pt>
                <c:pt idx="2">
                  <c:v>0.47212005574085669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53-4D84-A1FC-0835AC97F3A9}"/>
            </c:ext>
          </c:extLst>
        </c:ser>
        <c:ser>
          <c:idx val="1"/>
          <c:order val="1"/>
          <c:tx>
            <c:strRef>
              <c:f>'Enero 2020'!$D$13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'Enero 2020'!$B$16:$B$18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 2020'!$S$13:$S$15</c:f>
              <c:numCache>
                <c:formatCode>General</c:formatCode>
                <c:ptCount val="3"/>
                <c:pt idx="0">
                  <c:v>1.0035341484390128</c:v>
                </c:pt>
                <c:pt idx="1">
                  <c:v>1.022960596059441</c:v>
                </c:pt>
                <c:pt idx="2">
                  <c:v>0.52787994425914331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53-4D84-A1FC-0835AC97F3A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09526920"/>
        <c:axId val="511448352"/>
        <c:axId val="0"/>
      </c:bar3DChart>
      <c:catAx>
        <c:axId val="509526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1448352"/>
        <c:crosses val="autoZero"/>
        <c:auto val="1"/>
        <c:lblAlgn val="ctr"/>
        <c:lblOffset val="100"/>
        <c:noMultiLvlLbl val="0"/>
      </c:catAx>
      <c:valAx>
        <c:axId val="51144835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095269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Enero 2020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 2020'!$C$19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'Enero 2020'!$B$21:$B$27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'Enero 2020'!$R$26:$R$32</c:f>
              <c:numCache>
                <c:formatCode>General</c:formatCode>
                <c:ptCount val="7"/>
                <c:pt idx="0">
                  <c:v>0.27304562379545483</c:v>
                </c:pt>
                <c:pt idx="1">
                  <c:v>0.72851418605137863</c:v>
                </c:pt>
                <c:pt idx="2">
                  <c:v>0.6319689638983359</c:v>
                </c:pt>
                <c:pt idx="3">
                  <c:v>0.43804193392724988</c:v>
                </c:pt>
                <c:pt idx="4">
                  <c:v>1</c:v>
                </c:pt>
                <c:pt idx="5">
                  <c:v>0.98604228571428576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AA-4186-AFED-F18B798D5310}"/>
            </c:ext>
          </c:extLst>
        </c:ser>
        <c:ser>
          <c:idx val="1"/>
          <c:order val="1"/>
          <c:tx>
            <c:strRef>
              <c:f>'Enero 2020'!$D$19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'Enero 2020'!$B$21:$B$27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'Enero 2020'!$S$26:$S$32</c:f>
              <c:numCache>
                <c:formatCode>General</c:formatCode>
                <c:ptCount val="7"/>
                <c:pt idx="0">
                  <c:v>1.2730456237954548</c:v>
                </c:pt>
                <c:pt idx="1">
                  <c:v>0.27148581394862142</c:v>
                </c:pt>
                <c:pt idx="2">
                  <c:v>0.36803103610166416</c:v>
                </c:pt>
                <c:pt idx="3">
                  <c:v>0.56195806607275012</c:v>
                </c:pt>
                <c:pt idx="4">
                  <c:v>0</c:v>
                </c:pt>
                <c:pt idx="5">
                  <c:v>1.3957714285714285E-2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AA-4186-AFED-F18B798D5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1439336"/>
        <c:axId val="511443256"/>
        <c:axId val="0"/>
      </c:bar3DChart>
      <c:catAx>
        <c:axId val="511439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1443256"/>
        <c:crosses val="autoZero"/>
        <c:auto val="1"/>
        <c:lblAlgn val="ctr"/>
        <c:lblOffset val="100"/>
        <c:noMultiLvlLbl val="0"/>
      </c:catAx>
      <c:valAx>
        <c:axId val="51144325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14393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Febrero 2020.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'Febrero 2020'!$C$13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'Febrero 2020'!$B$16:$B$18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'Febrero 2020'!$R$13:$R$15</c:f>
              <c:numCache>
                <c:formatCode>General</c:formatCode>
                <c:ptCount val="3"/>
                <c:pt idx="0">
                  <c:v>-8.7964726863403175E-3</c:v>
                </c:pt>
                <c:pt idx="1">
                  <c:v>-1.7757916976226529E-3</c:v>
                </c:pt>
                <c:pt idx="2">
                  <c:v>0.24905139955359967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EF-4F4B-9775-0BCC7C9B794A}"/>
            </c:ext>
          </c:extLst>
        </c:ser>
        <c:ser>
          <c:idx val="1"/>
          <c:order val="1"/>
          <c:tx>
            <c:strRef>
              <c:f>'Febrero 2020'!$D$13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'Febrero 2020'!$B$16:$B$18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'Febrero 2020'!$S$13:$S$15</c:f>
              <c:numCache>
                <c:formatCode>General</c:formatCode>
                <c:ptCount val="3"/>
                <c:pt idx="0">
                  <c:v>1.0087964726863403</c:v>
                </c:pt>
                <c:pt idx="1">
                  <c:v>1.0017757916976227</c:v>
                </c:pt>
                <c:pt idx="2">
                  <c:v>0.75094860044640033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EF-4F4B-9775-0BCC7C9B79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1440120"/>
        <c:axId val="511450704"/>
        <c:axId val="0"/>
      </c:bar3DChart>
      <c:catAx>
        <c:axId val="511440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1450704"/>
        <c:crosses val="autoZero"/>
        <c:auto val="1"/>
        <c:lblAlgn val="ctr"/>
        <c:lblOffset val="100"/>
        <c:noMultiLvlLbl val="0"/>
      </c:catAx>
      <c:valAx>
        <c:axId val="51145070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14401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Febrero 2020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'Febrero 2020'!$C$19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'Febrero 2020'!$B$21:$B$27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'Febrero 2020'!$R$26:$R$32</c:f>
              <c:numCache>
                <c:formatCode>General</c:formatCode>
                <c:ptCount val="7"/>
                <c:pt idx="0">
                  <c:v>0.35216661915855241</c:v>
                </c:pt>
                <c:pt idx="1">
                  <c:v>0.60170321161803586</c:v>
                </c:pt>
                <c:pt idx="2">
                  <c:v>0.73741199984174521</c:v>
                </c:pt>
                <c:pt idx="3">
                  <c:v>0.59916562499999992</c:v>
                </c:pt>
                <c:pt idx="4">
                  <c:v>1</c:v>
                </c:pt>
                <c:pt idx="5">
                  <c:v>0.97850512000000001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04-42B2-A47C-EF41B2488D4A}"/>
            </c:ext>
          </c:extLst>
        </c:ser>
        <c:ser>
          <c:idx val="1"/>
          <c:order val="1"/>
          <c:tx>
            <c:strRef>
              <c:f>'Febrero 2020'!$D$19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'Febrero 2020'!$B$21:$B$27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'Febrero 2020'!$S$26:$S$32</c:f>
              <c:numCache>
                <c:formatCode>General</c:formatCode>
                <c:ptCount val="7"/>
                <c:pt idx="0">
                  <c:v>1.3521666191585524</c:v>
                </c:pt>
                <c:pt idx="1">
                  <c:v>0.3982967883819642</c:v>
                </c:pt>
                <c:pt idx="2">
                  <c:v>0.26258800015825473</c:v>
                </c:pt>
                <c:pt idx="3">
                  <c:v>0.40083437500000002</c:v>
                </c:pt>
                <c:pt idx="4">
                  <c:v>0</c:v>
                </c:pt>
                <c:pt idx="5">
                  <c:v>2.1494880000000001E-2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04-42B2-A47C-EF41B2488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1444824"/>
        <c:axId val="511443648"/>
        <c:axId val="0"/>
      </c:bar3DChart>
      <c:catAx>
        <c:axId val="511444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1443648"/>
        <c:crosses val="autoZero"/>
        <c:auto val="1"/>
        <c:lblAlgn val="ctr"/>
        <c:lblOffset val="100"/>
        <c:noMultiLvlLbl val="0"/>
      </c:catAx>
      <c:valAx>
        <c:axId val="511443648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14448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Marzo 2020.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'Marzo 2020'!$C$13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'Marzo 2020'!$B$16:$B$18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'Marzo 2020'!$R$13:$R$15</c:f>
              <c:numCache>
                <c:formatCode>General</c:formatCode>
                <c:ptCount val="3"/>
                <c:pt idx="0">
                  <c:v>-2.4827391849462366E-2</c:v>
                </c:pt>
                <c:pt idx="1">
                  <c:v>-1.5439065318813228E-2</c:v>
                </c:pt>
                <c:pt idx="2">
                  <c:v>0.33080062625911821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CC-4BBB-B510-56D398A79711}"/>
            </c:ext>
          </c:extLst>
        </c:ser>
        <c:ser>
          <c:idx val="1"/>
          <c:order val="1"/>
          <c:tx>
            <c:strRef>
              <c:f>'Marzo 2020'!$D$13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'Marzo 2020'!$B$16:$B$18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'Marzo 2020'!$S$13:$S$15</c:f>
              <c:numCache>
                <c:formatCode>General</c:formatCode>
                <c:ptCount val="3"/>
                <c:pt idx="0">
                  <c:v>1.0248273918494624</c:v>
                </c:pt>
                <c:pt idx="1">
                  <c:v>1.0154390653188132</c:v>
                </c:pt>
                <c:pt idx="2">
                  <c:v>0.66919937374088179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CC-4BBB-B510-56D398A7971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1445216"/>
        <c:axId val="511451096"/>
        <c:axId val="0"/>
      </c:bar3DChart>
      <c:catAx>
        <c:axId val="51144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1451096"/>
        <c:crosses val="autoZero"/>
        <c:auto val="1"/>
        <c:lblAlgn val="ctr"/>
        <c:lblOffset val="100"/>
        <c:noMultiLvlLbl val="0"/>
      </c:catAx>
      <c:valAx>
        <c:axId val="51145109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14452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Marzo 2020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'Marzo 2020'!$C$19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'Marzo 2020'!$B$21:$B$27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'Marzo 2020'!$R$26:$R$32</c:f>
              <c:numCache>
                <c:formatCode>General</c:formatCode>
                <c:ptCount val="7"/>
                <c:pt idx="0">
                  <c:v>0.33398710906869078</c:v>
                </c:pt>
                <c:pt idx="1">
                  <c:v>0.59381442538941887</c:v>
                </c:pt>
                <c:pt idx="2">
                  <c:v>0.67271587034026714</c:v>
                </c:pt>
                <c:pt idx="3">
                  <c:v>0.67855038409399004</c:v>
                </c:pt>
                <c:pt idx="4">
                  <c:v>1</c:v>
                </c:pt>
                <c:pt idx="5">
                  <c:v>0.9839590447761194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DE-4DC7-A0B9-5EF163A1F619}"/>
            </c:ext>
          </c:extLst>
        </c:ser>
        <c:ser>
          <c:idx val="1"/>
          <c:order val="1"/>
          <c:tx>
            <c:strRef>
              <c:f>'Marzo 2020'!$D$19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'Marzo 2020'!$B$21:$B$27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'Marzo 2020'!$S$26:$S$32</c:f>
              <c:numCache>
                <c:formatCode>General</c:formatCode>
                <c:ptCount val="7"/>
                <c:pt idx="0">
                  <c:v>1.3339871090686908</c:v>
                </c:pt>
                <c:pt idx="1">
                  <c:v>0.40618557461058113</c:v>
                </c:pt>
                <c:pt idx="2">
                  <c:v>0.3272841296597328</c:v>
                </c:pt>
                <c:pt idx="3">
                  <c:v>0.32144961590600996</c:v>
                </c:pt>
                <c:pt idx="4">
                  <c:v>0</c:v>
                </c:pt>
                <c:pt idx="5">
                  <c:v>1.6040955223880597E-2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DE-4DC7-A0B9-5EF163A1F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1449136"/>
        <c:axId val="511450312"/>
        <c:axId val="0"/>
      </c:bar3DChart>
      <c:catAx>
        <c:axId val="511449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1450312"/>
        <c:crosses val="autoZero"/>
        <c:auto val="1"/>
        <c:lblAlgn val="ctr"/>
        <c:lblOffset val="100"/>
        <c:noMultiLvlLbl val="0"/>
      </c:catAx>
      <c:valAx>
        <c:axId val="511450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14491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Abril 2020.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'Abril 2020'!$C$13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'Abril 2020'!$B$16:$B$18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'Abril 2020'!$R$13:$R$15</c:f>
              <c:numCache>
                <c:formatCode>General</c:formatCode>
                <c:ptCount val="3"/>
                <c:pt idx="0">
                  <c:v>1.1624067344698452E-2</c:v>
                </c:pt>
                <c:pt idx="1">
                  <c:v>1.9381262443462721E-2</c:v>
                </c:pt>
                <c:pt idx="2">
                  <c:v>0.35838138982653633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01-46DC-B8FD-11798CB27E8F}"/>
            </c:ext>
          </c:extLst>
        </c:ser>
        <c:ser>
          <c:idx val="1"/>
          <c:order val="1"/>
          <c:tx>
            <c:strRef>
              <c:f>'Abril 2020'!$D$13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'Abril 2020'!$B$16:$B$18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'Abril 2020'!$S$13:$S$15</c:f>
              <c:numCache>
                <c:formatCode>General</c:formatCode>
                <c:ptCount val="3"/>
                <c:pt idx="0">
                  <c:v>0.98837593265530155</c:v>
                </c:pt>
                <c:pt idx="1">
                  <c:v>0.98061873755653728</c:v>
                </c:pt>
                <c:pt idx="2">
                  <c:v>0.64161861017346367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01-46DC-B8FD-11798CB27E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1445608"/>
        <c:axId val="511440904"/>
        <c:axId val="0"/>
      </c:bar3DChart>
      <c:catAx>
        <c:axId val="511445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1440904"/>
        <c:crosses val="autoZero"/>
        <c:auto val="1"/>
        <c:lblAlgn val="ctr"/>
        <c:lblOffset val="100"/>
        <c:noMultiLvlLbl val="0"/>
      </c:catAx>
      <c:valAx>
        <c:axId val="51144090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14456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10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1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12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13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14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4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7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8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9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chart" Target="../charts/chart200.xml"/><Relationship Id="rId1" Type="http://schemas.openxmlformats.org/officeDocument/2006/relationships/chart" Target="../charts/chart199.xml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chart" Target="../charts/chart202.xml"/><Relationship Id="rId1" Type="http://schemas.openxmlformats.org/officeDocument/2006/relationships/chart" Target="../charts/chart20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70.xml"/><Relationship Id="rId1" Type="http://schemas.openxmlformats.org/officeDocument/2006/relationships/chart" Target="../charts/chart69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76.xml"/><Relationship Id="rId1" Type="http://schemas.openxmlformats.org/officeDocument/2006/relationships/chart" Target="../charts/chart75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82.xml"/><Relationship Id="rId1" Type="http://schemas.openxmlformats.org/officeDocument/2006/relationships/chart" Target="../charts/chart81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84.xml"/><Relationship Id="rId1" Type="http://schemas.openxmlformats.org/officeDocument/2006/relationships/chart" Target="../charts/chart8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88.xml"/><Relationship Id="rId1" Type="http://schemas.openxmlformats.org/officeDocument/2006/relationships/chart" Target="../charts/chart87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90.xml"/><Relationship Id="rId1" Type="http://schemas.openxmlformats.org/officeDocument/2006/relationships/chart" Target="../charts/chart89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94.xml"/><Relationship Id="rId1" Type="http://schemas.openxmlformats.org/officeDocument/2006/relationships/chart" Target="../charts/chart93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96.xml"/><Relationship Id="rId1" Type="http://schemas.openxmlformats.org/officeDocument/2006/relationships/chart" Target="../charts/chart95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98.xml"/><Relationship Id="rId1" Type="http://schemas.openxmlformats.org/officeDocument/2006/relationships/chart" Target="../charts/chart9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00.xml"/><Relationship Id="rId1" Type="http://schemas.openxmlformats.org/officeDocument/2006/relationships/chart" Target="../charts/chart99.xml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04.xml"/><Relationship Id="rId1" Type="http://schemas.openxmlformats.org/officeDocument/2006/relationships/chart" Target="../charts/chart103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06.xml"/><Relationship Id="rId1" Type="http://schemas.openxmlformats.org/officeDocument/2006/relationships/chart" Target="../charts/chart105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08.xml"/><Relationship Id="rId1" Type="http://schemas.openxmlformats.org/officeDocument/2006/relationships/chart" Target="../charts/chart107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14.xml"/><Relationship Id="rId1" Type="http://schemas.openxmlformats.org/officeDocument/2006/relationships/chart" Target="../charts/chart113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16.xml"/><Relationship Id="rId1" Type="http://schemas.openxmlformats.org/officeDocument/2006/relationships/chart" Target="../charts/chart115.xml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18.xml"/><Relationship Id="rId1" Type="http://schemas.openxmlformats.org/officeDocument/2006/relationships/chart" Target="../charts/chart11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20.xml"/><Relationship Id="rId1" Type="http://schemas.openxmlformats.org/officeDocument/2006/relationships/chart" Target="../charts/chart119.xm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24.xml"/><Relationship Id="rId1" Type="http://schemas.openxmlformats.org/officeDocument/2006/relationships/chart" Target="../charts/chart123.xml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26.xml"/><Relationship Id="rId1" Type="http://schemas.openxmlformats.org/officeDocument/2006/relationships/chart" Target="../charts/chart125.xml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28.xml"/><Relationship Id="rId1" Type="http://schemas.openxmlformats.org/officeDocument/2006/relationships/chart" Target="../charts/chart127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30.xml"/><Relationship Id="rId1" Type="http://schemas.openxmlformats.org/officeDocument/2006/relationships/chart" Target="../charts/chart129.xml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32.xml"/><Relationship Id="rId1" Type="http://schemas.openxmlformats.org/officeDocument/2006/relationships/chart" Target="../charts/chart131.xml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34.xml"/><Relationship Id="rId1" Type="http://schemas.openxmlformats.org/officeDocument/2006/relationships/chart" Target="../charts/chart133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36.xml"/><Relationship Id="rId1" Type="http://schemas.openxmlformats.org/officeDocument/2006/relationships/chart" Target="../charts/chart135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38.xml"/><Relationship Id="rId1" Type="http://schemas.openxmlformats.org/officeDocument/2006/relationships/chart" Target="../charts/chart13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40.xml"/><Relationship Id="rId1" Type="http://schemas.openxmlformats.org/officeDocument/2006/relationships/chart" Target="../charts/chart139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44.xml"/><Relationship Id="rId1" Type="http://schemas.openxmlformats.org/officeDocument/2006/relationships/chart" Target="../charts/chart143.xm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46.xml"/><Relationship Id="rId1" Type="http://schemas.openxmlformats.org/officeDocument/2006/relationships/chart" Target="../charts/chart145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48.xml"/><Relationship Id="rId1" Type="http://schemas.openxmlformats.org/officeDocument/2006/relationships/chart" Target="../charts/chart147.xml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50.xml"/><Relationship Id="rId1" Type="http://schemas.openxmlformats.org/officeDocument/2006/relationships/chart" Target="../charts/chart149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52.xml"/><Relationship Id="rId1" Type="http://schemas.openxmlformats.org/officeDocument/2006/relationships/chart" Target="../charts/chart151.xml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54.xml"/><Relationship Id="rId1" Type="http://schemas.openxmlformats.org/officeDocument/2006/relationships/chart" Target="../charts/chart153.xml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56.xml"/><Relationship Id="rId1" Type="http://schemas.openxmlformats.org/officeDocument/2006/relationships/chart" Target="../charts/chart155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58.xml"/><Relationship Id="rId1" Type="http://schemas.openxmlformats.org/officeDocument/2006/relationships/chart" Target="../charts/chart157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60.xml"/><Relationship Id="rId1" Type="http://schemas.openxmlformats.org/officeDocument/2006/relationships/chart" Target="../charts/chart159.xml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62.xml"/><Relationship Id="rId1" Type="http://schemas.openxmlformats.org/officeDocument/2006/relationships/chart" Target="../charts/chart161.xml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64.xml"/><Relationship Id="rId1" Type="http://schemas.openxmlformats.org/officeDocument/2006/relationships/chart" Target="../charts/chart163.xml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66.xml"/><Relationship Id="rId1" Type="http://schemas.openxmlformats.org/officeDocument/2006/relationships/chart" Target="../charts/chart165.xml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68.xml"/><Relationship Id="rId1" Type="http://schemas.openxmlformats.org/officeDocument/2006/relationships/chart" Target="../charts/chart167.xml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70.xml"/><Relationship Id="rId1" Type="http://schemas.openxmlformats.org/officeDocument/2006/relationships/chart" Target="../charts/chart169.xml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72.xml"/><Relationship Id="rId1" Type="http://schemas.openxmlformats.org/officeDocument/2006/relationships/chart" Target="../charts/chart171.xml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74.xml"/><Relationship Id="rId1" Type="http://schemas.openxmlformats.org/officeDocument/2006/relationships/chart" Target="../charts/chart173.xml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chart" Target="../charts/chart176.xml"/><Relationship Id="rId1" Type="http://schemas.openxmlformats.org/officeDocument/2006/relationships/chart" Target="../charts/chart175.xml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chart" Target="../charts/chart178.xml"/><Relationship Id="rId1" Type="http://schemas.openxmlformats.org/officeDocument/2006/relationships/chart" Target="../charts/chart177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chart" Target="../charts/chart180.xml"/><Relationship Id="rId1" Type="http://schemas.openxmlformats.org/officeDocument/2006/relationships/chart" Target="../charts/chart179.xml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chart" Target="../charts/chart182.xml"/><Relationship Id="rId1" Type="http://schemas.openxmlformats.org/officeDocument/2006/relationships/chart" Target="../charts/chart181.xml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chart" Target="../charts/chart184.xml"/><Relationship Id="rId1" Type="http://schemas.openxmlformats.org/officeDocument/2006/relationships/chart" Target="../charts/chart183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chart" Target="../charts/chart186.xml"/><Relationship Id="rId1" Type="http://schemas.openxmlformats.org/officeDocument/2006/relationships/chart" Target="../charts/chart185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chart" Target="../charts/chart188.xml"/><Relationship Id="rId1" Type="http://schemas.openxmlformats.org/officeDocument/2006/relationships/chart" Target="../charts/chart187.xml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chart" Target="../charts/chart190.xml"/><Relationship Id="rId1" Type="http://schemas.openxmlformats.org/officeDocument/2006/relationships/chart" Target="../charts/chart189.xml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chart" Target="../charts/chart192.xml"/><Relationship Id="rId1" Type="http://schemas.openxmlformats.org/officeDocument/2006/relationships/chart" Target="../charts/chart191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chart" Target="../charts/chart194.xml"/><Relationship Id="rId1" Type="http://schemas.openxmlformats.org/officeDocument/2006/relationships/chart" Target="../charts/chart193.xml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chart" Target="../charts/chart196.xml"/><Relationship Id="rId1" Type="http://schemas.openxmlformats.org/officeDocument/2006/relationships/chart" Target="../charts/chart195.xml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chart" Target="../charts/chart198.xml"/><Relationship Id="rId1" Type="http://schemas.openxmlformats.org/officeDocument/2006/relationships/chart" Target="../charts/chart1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1043188</xdr:colOff>
      <xdr:row>29</xdr:row>
      <xdr:rowOff>149678</xdr:rowOff>
    </xdr:from>
    <xdr:to>
      <xdr:col>15</xdr:col>
      <xdr:colOff>694924</xdr:colOff>
      <xdr:row>51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112938</xdr:colOff>
      <xdr:row>29</xdr:row>
      <xdr:rowOff>142874</xdr:rowOff>
    </xdr:from>
    <xdr:to>
      <xdr:col>5</xdr:col>
      <xdr:colOff>843561</xdr:colOff>
      <xdr:row>50</xdr:row>
      <xdr:rowOff>190499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</xdr:col>
      <xdr:colOff>28574</xdr:colOff>
      <xdr:row>1</xdr:row>
      <xdr:rowOff>28575</xdr:rowOff>
    </xdr:from>
    <xdr:ext cx="8065975" cy="895350"/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219075"/>
          <a:ext cx="8065975" cy="89535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171451</xdr:colOff>
      <xdr:row>49</xdr:row>
      <xdr:rowOff>82551</xdr:rowOff>
    </xdr:from>
    <xdr:to>
      <xdr:col>5</xdr:col>
      <xdr:colOff>152401</xdr:colOff>
      <xdr:row>67</xdr:row>
      <xdr:rowOff>133351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8D8673A-D62F-47F1-B328-0B376949A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99357</xdr:colOff>
      <xdr:row>27</xdr:row>
      <xdr:rowOff>76200</xdr:rowOff>
    </xdr:from>
    <xdr:to>
      <xdr:col>5</xdr:col>
      <xdr:colOff>523875</xdr:colOff>
      <xdr:row>46</xdr:row>
      <xdr:rowOff>136524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8C7D076-3AB9-418A-A04E-2EA6678E5A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122465</xdr:colOff>
      <xdr:row>1</xdr:row>
      <xdr:rowOff>49155</xdr:rowOff>
    </xdr:from>
    <xdr:to>
      <xdr:col>1</xdr:col>
      <xdr:colOff>2449287</xdr:colOff>
      <xdr:row>8</xdr:row>
      <xdr:rowOff>47625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81008D9-2A3B-40B1-A38E-4EACBF8CF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565" y="96780"/>
          <a:ext cx="2326822" cy="1293870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171451</xdr:colOff>
      <xdr:row>49</xdr:row>
      <xdr:rowOff>82551</xdr:rowOff>
    </xdr:from>
    <xdr:to>
      <xdr:col>5</xdr:col>
      <xdr:colOff>152401</xdr:colOff>
      <xdr:row>67</xdr:row>
      <xdr:rowOff>133351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702BE48-D2DA-4928-9F85-07B9494C5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99357</xdr:colOff>
      <xdr:row>27</xdr:row>
      <xdr:rowOff>76200</xdr:rowOff>
    </xdr:from>
    <xdr:to>
      <xdr:col>5</xdr:col>
      <xdr:colOff>523875</xdr:colOff>
      <xdr:row>46</xdr:row>
      <xdr:rowOff>136524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25E0821-D01F-451D-AA23-BD67069BF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122465</xdr:colOff>
      <xdr:row>1</xdr:row>
      <xdr:rowOff>49155</xdr:rowOff>
    </xdr:from>
    <xdr:to>
      <xdr:col>1</xdr:col>
      <xdr:colOff>2449287</xdr:colOff>
      <xdr:row>8</xdr:row>
      <xdr:rowOff>47625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646CD89-2DA8-4EB8-8325-87659CDE7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565" y="96780"/>
          <a:ext cx="2326822" cy="129387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373717</xdr:colOff>
      <xdr:row>31</xdr:row>
      <xdr:rowOff>95250</xdr:rowOff>
    </xdr:from>
    <xdr:to>
      <xdr:col>13</xdr:col>
      <xdr:colOff>495300</xdr:colOff>
      <xdr:row>50</xdr:row>
      <xdr:rowOff>165100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257175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373717</xdr:colOff>
      <xdr:row>31</xdr:row>
      <xdr:rowOff>95250</xdr:rowOff>
    </xdr:from>
    <xdr:to>
      <xdr:col>13</xdr:col>
      <xdr:colOff>495300</xdr:colOff>
      <xdr:row>50</xdr:row>
      <xdr:rowOff>165100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257175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373717</xdr:colOff>
      <xdr:row>31</xdr:row>
      <xdr:rowOff>95250</xdr:rowOff>
    </xdr:from>
    <xdr:to>
      <xdr:col>13</xdr:col>
      <xdr:colOff>495300</xdr:colOff>
      <xdr:row>50</xdr:row>
      <xdr:rowOff>165100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257175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373717</xdr:colOff>
      <xdr:row>31</xdr:row>
      <xdr:rowOff>95250</xdr:rowOff>
    </xdr:from>
    <xdr:to>
      <xdr:col>13</xdr:col>
      <xdr:colOff>495300</xdr:colOff>
      <xdr:row>50</xdr:row>
      <xdr:rowOff>165100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257175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373717</xdr:colOff>
      <xdr:row>31</xdr:row>
      <xdr:rowOff>95250</xdr:rowOff>
    </xdr:from>
    <xdr:to>
      <xdr:col>13</xdr:col>
      <xdr:colOff>495300</xdr:colOff>
      <xdr:row>50</xdr:row>
      <xdr:rowOff>165100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257175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93" y="76200"/>
          <a:ext cx="8555832" cy="8953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373717</xdr:colOff>
      <xdr:row>31</xdr:row>
      <xdr:rowOff>95250</xdr:rowOff>
    </xdr:from>
    <xdr:to>
      <xdr:col>13</xdr:col>
      <xdr:colOff>495300</xdr:colOff>
      <xdr:row>50</xdr:row>
      <xdr:rowOff>165100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257175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373717</xdr:colOff>
      <xdr:row>31</xdr:row>
      <xdr:rowOff>95250</xdr:rowOff>
    </xdr:from>
    <xdr:to>
      <xdr:col>13</xdr:col>
      <xdr:colOff>495300</xdr:colOff>
      <xdr:row>50</xdr:row>
      <xdr:rowOff>165100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257175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373717</xdr:colOff>
      <xdr:row>31</xdr:row>
      <xdr:rowOff>95250</xdr:rowOff>
    </xdr:from>
    <xdr:to>
      <xdr:col>13</xdr:col>
      <xdr:colOff>495300</xdr:colOff>
      <xdr:row>50</xdr:row>
      <xdr:rowOff>165100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257175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3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4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4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4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4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4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4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5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5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5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5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32</xdr:row>
      <xdr:rowOff>104775</xdr:rowOff>
    </xdr:from>
    <xdr:to>
      <xdr:col>13</xdr:col>
      <xdr:colOff>666750</xdr:colOff>
      <xdr:row>51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32</xdr:row>
      <xdr:rowOff>114300</xdr:rowOff>
    </xdr:from>
    <xdr:to>
      <xdr:col>5</xdr:col>
      <xdr:colOff>466725</xdr:colOff>
      <xdr:row>51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5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F8AB85B-B6EC-4BF6-A1BB-8FC96E2C4E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2CC3304-A260-4F3F-81E8-5FD9F60248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7C728DF6-DDA5-4C1A-83EC-C577C120D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BC5E48B-481B-4C3F-930D-FCDE9AB73F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3877487-C336-4F9D-9A16-7EBDC79BBE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3BB0B069-DB94-4C9F-B698-E77E59445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50</xdr:row>
      <xdr:rowOff>130175</xdr:rowOff>
    </xdr:from>
    <xdr:to>
      <xdr:col>5</xdr:col>
      <xdr:colOff>26333</xdr:colOff>
      <xdr:row>70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6AE20B0-BC84-4024-86B9-F257611C24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29</xdr:row>
      <xdr:rowOff>114300</xdr:rowOff>
    </xdr:from>
    <xdr:to>
      <xdr:col>5</xdr:col>
      <xdr:colOff>466725</xdr:colOff>
      <xdr:row>48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2DA9D8B-69AA-4D5E-B470-EBD211318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122465</xdr:colOff>
      <xdr:row>1</xdr:row>
      <xdr:rowOff>49155</xdr:rowOff>
    </xdr:from>
    <xdr:to>
      <xdr:col>1</xdr:col>
      <xdr:colOff>2449287</xdr:colOff>
      <xdr:row>8</xdr:row>
      <xdr:rowOff>47625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14F4AB5-034C-4138-93F5-59CC78ED0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103584"/>
          <a:ext cx="2326822" cy="1308837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50</xdr:row>
      <xdr:rowOff>130175</xdr:rowOff>
    </xdr:from>
    <xdr:to>
      <xdr:col>5</xdr:col>
      <xdr:colOff>26333</xdr:colOff>
      <xdr:row>70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F31275D-F0C7-4637-BC88-619A1FF3B7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29</xdr:row>
      <xdr:rowOff>114300</xdr:rowOff>
    </xdr:from>
    <xdr:to>
      <xdr:col>5</xdr:col>
      <xdr:colOff>466725</xdr:colOff>
      <xdr:row>48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6F4E413-B32B-40C3-A8AF-ADF7C566A2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122465</xdr:colOff>
      <xdr:row>1</xdr:row>
      <xdr:rowOff>49155</xdr:rowOff>
    </xdr:from>
    <xdr:to>
      <xdr:col>1</xdr:col>
      <xdr:colOff>2449287</xdr:colOff>
      <xdr:row>8</xdr:row>
      <xdr:rowOff>47625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1202CDE-3DEF-43A9-819B-110A131E6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565" y="96780"/>
          <a:ext cx="2326822" cy="129387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50</xdr:row>
      <xdr:rowOff>130175</xdr:rowOff>
    </xdr:from>
    <xdr:to>
      <xdr:col>5</xdr:col>
      <xdr:colOff>26333</xdr:colOff>
      <xdr:row>70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DA2AE76-58BE-45C5-9F4D-D181E9080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29</xdr:row>
      <xdr:rowOff>114300</xdr:rowOff>
    </xdr:from>
    <xdr:to>
      <xdr:col>5</xdr:col>
      <xdr:colOff>466725</xdr:colOff>
      <xdr:row>48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3F923D9-96EE-4340-BB70-3C74F08A2D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122465</xdr:colOff>
      <xdr:row>1</xdr:row>
      <xdr:rowOff>49155</xdr:rowOff>
    </xdr:from>
    <xdr:to>
      <xdr:col>1</xdr:col>
      <xdr:colOff>2449287</xdr:colOff>
      <xdr:row>8</xdr:row>
      <xdr:rowOff>47625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7E020D6-BA35-45B5-8A46-D0CFD9627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565" y="96780"/>
          <a:ext cx="2326822" cy="1293870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171451</xdr:colOff>
      <xdr:row>50</xdr:row>
      <xdr:rowOff>82551</xdr:rowOff>
    </xdr:from>
    <xdr:to>
      <xdr:col>5</xdr:col>
      <xdr:colOff>152401</xdr:colOff>
      <xdr:row>68</xdr:row>
      <xdr:rowOff>133351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2A524C1-EF66-46DF-823B-C2DE5FBDC9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99357</xdr:colOff>
      <xdr:row>28</xdr:row>
      <xdr:rowOff>76200</xdr:rowOff>
    </xdr:from>
    <xdr:to>
      <xdr:col>5</xdr:col>
      <xdr:colOff>523875</xdr:colOff>
      <xdr:row>47</xdr:row>
      <xdr:rowOff>136524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BE6D9EE-5E0C-4F60-AE94-23360BD511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122465</xdr:colOff>
      <xdr:row>1</xdr:row>
      <xdr:rowOff>49155</xdr:rowOff>
    </xdr:from>
    <xdr:to>
      <xdr:col>1</xdr:col>
      <xdr:colOff>2449287</xdr:colOff>
      <xdr:row>8</xdr:row>
      <xdr:rowOff>47625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EDEC3A2-0E43-40C1-B356-1BA36389B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565" y="96780"/>
          <a:ext cx="2326822" cy="1293870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171451</xdr:colOff>
      <xdr:row>49</xdr:row>
      <xdr:rowOff>82551</xdr:rowOff>
    </xdr:from>
    <xdr:to>
      <xdr:col>5</xdr:col>
      <xdr:colOff>152401</xdr:colOff>
      <xdr:row>67</xdr:row>
      <xdr:rowOff>133351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E1EB7BE-EFA3-45D2-95F1-8F982F148E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99357</xdr:colOff>
      <xdr:row>27</xdr:row>
      <xdr:rowOff>76200</xdr:rowOff>
    </xdr:from>
    <xdr:to>
      <xdr:col>5</xdr:col>
      <xdr:colOff>523875</xdr:colOff>
      <xdr:row>46</xdr:row>
      <xdr:rowOff>136524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FC1C7DF-7D06-4B70-9A5E-687C6F81B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122465</xdr:colOff>
      <xdr:row>1</xdr:row>
      <xdr:rowOff>49155</xdr:rowOff>
    </xdr:from>
    <xdr:to>
      <xdr:col>1</xdr:col>
      <xdr:colOff>2449287</xdr:colOff>
      <xdr:row>8</xdr:row>
      <xdr:rowOff>47625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6F7C9FF-9E48-4EBE-97F2-9344AF097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565" y="96780"/>
          <a:ext cx="2326822" cy="1293870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171451</xdr:colOff>
      <xdr:row>49</xdr:row>
      <xdr:rowOff>82551</xdr:rowOff>
    </xdr:from>
    <xdr:to>
      <xdr:col>5</xdr:col>
      <xdr:colOff>152401</xdr:colOff>
      <xdr:row>67</xdr:row>
      <xdr:rowOff>133351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D89627A-11A2-4B8D-BBBB-BC88701322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99357</xdr:colOff>
      <xdr:row>27</xdr:row>
      <xdr:rowOff>76200</xdr:rowOff>
    </xdr:from>
    <xdr:to>
      <xdr:col>5</xdr:col>
      <xdr:colOff>523875</xdr:colOff>
      <xdr:row>46</xdr:row>
      <xdr:rowOff>136524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CC1739A-424C-4F06-826F-1F5C36B1B7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122465</xdr:colOff>
      <xdr:row>1</xdr:row>
      <xdr:rowOff>49155</xdr:rowOff>
    </xdr:from>
    <xdr:to>
      <xdr:col>1</xdr:col>
      <xdr:colOff>2449287</xdr:colOff>
      <xdr:row>8</xdr:row>
      <xdr:rowOff>47625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764EF1-1A49-4CA5-B998-FF6E84E3F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565" y="96780"/>
          <a:ext cx="2326822" cy="1293870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171451</xdr:colOff>
      <xdr:row>49</xdr:row>
      <xdr:rowOff>82551</xdr:rowOff>
    </xdr:from>
    <xdr:to>
      <xdr:col>5</xdr:col>
      <xdr:colOff>152401</xdr:colOff>
      <xdr:row>67</xdr:row>
      <xdr:rowOff>133351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543F9D2-112B-47AB-A651-A74FDA4F3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99357</xdr:colOff>
      <xdr:row>27</xdr:row>
      <xdr:rowOff>76200</xdr:rowOff>
    </xdr:from>
    <xdr:to>
      <xdr:col>5</xdr:col>
      <xdr:colOff>523875</xdr:colOff>
      <xdr:row>46</xdr:row>
      <xdr:rowOff>136524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3759410-46DA-4FBB-9490-30B84213B6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122465</xdr:colOff>
      <xdr:row>1</xdr:row>
      <xdr:rowOff>49155</xdr:rowOff>
    </xdr:from>
    <xdr:to>
      <xdr:col>1</xdr:col>
      <xdr:colOff>2449287</xdr:colOff>
      <xdr:row>8</xdr:row>
      <xdr:rowOff>47625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95CB19A-B090-47ED-BB46-BEA6B1FD8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565" y="96780"/>
          <a:ext cx="2326822" cy="1293870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171451</xdr:colOff>
      <xdr:row>49</xdr:row>
      <xdr:rowOff>82551</xdr:rowOff>
    </xdr:from>
    <xdr:to>
      <xdr:col>5</xdr:col>
      <xdr:colOff>152401</xdr:colOff>
      <xdr:row>67</xdr:row>
      <xdr:rowOff>133351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4C38E1D-8E92-4DD1-87B3-343AB08D9B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99357</xdr:colOff>
      <xdr:row>27</xdr:row>
      <xdr:rowOff>76200</xdr:rowOff>
    </xdr:from>
    <xdr:to>
      <xdr:col>5</xdr:col>
      <xdr:colOff>523875</xdr:colOff>
      <xdr:row>46</xdr:row>
      <xdr:rowOff>136524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2B88924-214C-46E0-8132-D5D4D11D6B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122465</xdr:colOff>
      <xdr:row>1</xdr:row>
      <xdr:rowOff>49155</xdr:rowOff>
    </xdr:from>
    <xdr:to>
      <xdr:col>1</xdr:col>
      <xdr:colOff>2449287</xdr:colOff>
      <xdr:row>8</xdr:row>
      <xdr:rowOff>47625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FA829D4-FA74-4DC6-8858-6F4F2AA01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565" y="96780"/>
          <a:ext cx="2326822" cy="1293870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171451</xdr:colOff>
      <xdr:row>49</xdr:row>
      <xdr:rowOff>82551</xdr:rowOff>
    </xdr:from>
    <xdr:to>
      <xdr:col>5</xdr:col>
      <xdr:colOff>152401</xdr:colOff>
      <xdr:row>67</xdr:row>
      <xdr:rowOff>133351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58D5C4D-ED23-4A5E-9360-C538F21C98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99357</xdr:colOff>
      <xdr:row>27</xdr:row>
      <xdr:rowOff>76200</xdr:rowOff>
    </xdr:from>
    <xdr:to>
      <xdr:col>5</xdr:col>
      <xdr:colOff>523875</xdr:colOff>
      <xdr:row>46</xdr:row>
      <xdr:rowOff>136524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EDFC794-9D6D-48A1-AF83-9A267E6A65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122465</xdr:colOff>
      <xdr:row>1</xdr:row>
      <xdr:rowOff>49155</xdr:rowOff>
    </xdr:from>
    <xdr:to>
      <xdr:col>1</xdr:col>
      <xdr:colOff>2449287</xdr:colOff>
      <xdr:row>8</xdr:row>
      <xdr:rowOff>47625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2378D52-66A0-4EBB-A9DC-B5E606936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565" y="96780"/>
          <a:ext cx="2326822" cy="1293870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171451</xdr:colOff>
      <xdr:row>49</xdr:row>
      <xdr:rowOff>82551</xdr:rowOff>
    </xdr:from>
    <xdr:to>
      <xdr:col>5</xdr:col>
      <xdr:colOff>152401</xdr:colOff>
      <xdr:row>67</xdr:row>
      <xdr:rowOff>133351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38D9DF8-5128-4591-BA29-6F272AB7FA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99357</xdr:colOff>
      <xdr:row>27</xdr:row>
      <xdr:rowOff>76200</xdr:rowOff>
    </xdr:from>
    <xdr:to>
      <xdr:col>5</xdr:col>
      <xdr:colOff>523875</xdr:colOff>
      <xdr:row>46</xdr:row>
      <xdr:rowOff>136524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BD5F202-DF99-4E0F-B230-09485332FF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122465</xdr:colOff>
      <xdr:row>1</xdr:row>
      <xdr:rowOff>49155</xdr:rowOff>
    </xdr:from>
    <xdr:to>
      <xdr:col>1</xdr:col>
      <xdr:colOff>2449287</xdr:colOff>
      <xdr:row>8</xdr:row>
      <xdr:rowOff>47625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758860A-722A-4A39-9B43-C58408786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565" y="96780"/>
          <a:ext cx="2326822" cy="1293870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171451</xdr:colOff>
      <xdr:row>49</xdr:row>
      <xdr:rowOff>82551</xdr:rowOff>
    </xdr:from>
    <xdr:to>
      <xdr:col>5</xdr:col>
      <xdr:colOff>152401</xdr:colOff>
      <xdr:row>67</xdr:row>
      <xdr:rowOff>133351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DA0906F-E195-43D9-AB0E-A1AECBF8B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99357</xdr:colOff>
      <xdr:row>27</xdr:row>
      <xdr:rowOff>76200</xdr:rowOff>
    </xdr:from>
    <xdr:to>
      <xdr:col>5</xdr:col>
      <xdr:colOff>523875</xdr:colOff>
      <xdr:row>46</xdr:row>
      <xdr:rowOff>136524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1BCA5B2-27D2-4450-9C9E-CF7FD74600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122465</xdr:colOff>
      <xdr:row>1</xdr:row>
      <xdr:rowOff>49155</xdr:rowOff>
    </xdr:from>
    <xdr:to>
      <xdr:col>1</xdr:col>
      <xdr:colOff>2449287</xdr:colOff>
      <xdr:row>8</xdr:row>
      <xdr:rowOff>47625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2A5F4E2-C98E-42E4-B771-6D43C7F71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565" y="96780"/>
          <a:ext cx="2326822" cy="1293870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171451</xdr:colOff>
      <xdr:row>49</xdr:row>
      <xdr:rowOff>82551</xdr:rowOff>
    </xdr:from>
    <xdr:to>
      <xdr:col>5</xdr:col>
      <xdr:colOff>152401</xdr:colOff>
      <xdr:row>67</xdr:row>
      <xdr:rowOff>133351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A0A4670-27C1-4A08-A0D4-AA08298E7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99357</xdr:colOff>
      <xdr:row>27</xdr:row>
      <xdr:rowOff>76200</xdr:rowOff>
    </xdr:from>
    <xdr:to>
      <xdr:col>5</xdr:col>
      <xdr:colOff>523875</xdr:colOff>
      <xdr:row>46</xdr:row>
      <xdr:rowOff>136524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426B989-F7CC-44E4-9312-6E14AE9E72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122465</xdr:colOff>
      <xdr:row>1</xdr:row>
      <xdr:rowOff>49155</xdr:rowOff>
    </xdr:from>
    <xdr:to>
      <xdr:col>1</xdr:col>
      <xdr:colOff>2449287</xdr:colOff>
      <xdr:row>8</xdr:row>
      <xdr:rowOff>47625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0731A8-9C15-438A-9D21-3FD288CE8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565" y="96780"/>
          <a:ext cx="2326822" cy="12938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C53"/>
  <sheetViews>
    <sheetView showGridLines="0" view="pageBreakPreview" zoomScaleNormal="70" zoomScaleSheetLayoutView="100" workbookViewId="0">
      <selection activeCell="C26" sqref="C26"/>
    </sheetView>
  </sheetViews>
  <sheetFormatPr baseColWidth="10" defaultRowHeight="15" x14ac:dyDescent="0.25"/>
  <cols>
    <col min="1" max="1" width="1.140625" style="1" customWidth="1"/>
    <col min="2" max="2" width="47.140625" style="1" customWidth="1"/>
    <col min="3" max="3" width="22.42578125" style="1" customWidth="1"/>
    <col min="4" max="4" width="18.5703125" style="1" customWidth="1"/>
    <col min="5" max="5" width="15.85546875" style="1" customWidth="1"/>
    <col min="6" max="6" width="17.5703125" style="1" customWidth="1"/>
    <col min="7" max="7" width="6.28515625" style="1" customWidth="1"/>
    <col min="8" max="8" width="3" style="1" customWidth="1"/>
    <col min="9" max="16" width="11.42578125" style="1"/>
    <col min="17" max="17" width="19.85546875" style="1" customWidth="1"/>
    <col min="18" max="19" width="18.42578125" style="2" customWidth="1"/>
    <col min="20" max="16384" width="11.42578125" style="1"/>
  </cols>
  <sheetData>
    <row r="1" spans="2:29" ht="3.75" customHeight="1" thickBot="1" x14ac:dyDescent="0.3"/>
    <row r="2" spans="2:29" x14ac:dyDescent="0.25">
      <c r="B2" s="3"/>
      <c r="C2" s="4"/>
      <c r="D2" s="4"/>
      <c r="E2" s="4"/>
      <c r="F2" s="5"/>
      <c r="G2" s="60"/>
    </row>
    <row r="3" spans="2:29" x14ac:dyDescent="0.25">
      <c r="B3" s="7"/>
      <c r="C3" s="8"/>
      <c r="D3" s="8"/>
      <c r="E3" s="8"/>
      <c r="F3" s="9"/>
      <c r="G3" s="10"/>
    </row>
    <row r="4" spans="2:29" x14ac:dyDescent="0.25">
      <c r="B4" s="7"/>
      <c r="C4" s="8"/>
      <c r="D4" s="8"/>
      <c r="E4" s="8"/>
      <c r="F4" s="9"/>
      <c r="G4" s="10"/>
      <c r="Q4" s="48"/>
      <c r="R4" s="49"/>
      <c r="S4" s="49"/>
      <c r="T4" s="48"/>
      <c r="U4" s="48"/>
      <c r="V4" s="48"/>
      <c r="W4" s="48"/>
      <c r="X4" s="48"/>
      <c r="Y4" s="48"/>
      <c r="Z4" s="48"/>
      <c r="AA4" s="48"/>
      <c r="AB4" s="48"/>
      <c r="AC4" s="48"/>
    </row>
    <row r="5" spans="2:29" x14ac:dyDescent="0.25">
      <c r="B5" s="7"/>
      <c r="C5" s="8"/>
      <c r="D5" s="8"/>
      <c r="E5" s="8"/>
      <c r="F5" s="9"/>
      <c r="G5" s="10"/>
      <c r="Q5" s="48"/>
      <c r="R5" s="49"/>
      <c r="S5" s="49"/>
      <c r="T5" s="48"/>
      <c r="U5" s="48"/>
      <c r="V5" s="48"/>
      <c r="W5" s="48"/>
      <c r="X5" s="48"/>
      <c r="Y5" s="48"/>
      <c r="Z5" s="48"/>
      <c r="AA5" s="48"/>
      <c r="AB5" s="48"/>
      <c r="AC5" s="48"/>
    </row>
    <row r="6" spans="2:29" ht="15.75" thickBot="1" x14ac:dyDescent="0.3">
      <c r="B6" s="11"/>
      <c r="C6" s="12"/>
      <c r="D6" s="12"/>
      <c r="E6" s="12"/>
      <c r="F6" s="13"/>
      <c r="Q6" s="48"/>
      <c r="R6" s="49"/>
      <c r="S6" s="49"/>
      <c r="T6" s="48"/>
      <c r="U6" s="48"/>
      <c r="V6" s="48"/>
      <c r="W6" s="48"/>
      <c r="X6" s="48"/>
      <c r="Y6" s="48"/>
      <c r="Z6" s="48"/>
      <c r="AA6" s="48"/>
      <c r="AB6" s="48"/>
      <c r="AC6" s="48"/>
    </row>
    <row r="7" spans="2:29" ht="5.25" customHeight="1" x14ac:dyDescent="0.25">
      <c r="B7" s="14"/>
      <c r="C7" s="15"/>
      <c r="D7" s="15"/>
      <c r="E7" s="15"/>
      <c r="F7" s="16"/>
      <c r="Q7" s="48"/>
      <c r="R7" s="49"/>
      <c r="S7" s="49"/>
      <c r="T7" s="48"/>
      <c r="U7" s="48"/>
      <c r="V7" s="48"/>
      <c r="W7" s="48"/>
      <c r="X7" s="48"/>
      <c r="Y7" s="48"/>
      <c r="Z7" s="48"/>
      <c r="AA7" s="48"/>
      <c r="AB7" s="48"/>
      <c r="AC7" s="48"/>
    </row>
    <row r="8" spans="2:29" ht="15.75" x14ac:dyDescent="0.25">
      <c r="B8" s="151" t="s">
        <v>0</v>
      </c>
      <c r="C8" s="152"/>
      <c r="D8" s="152"/>
      <c r="E8" s="152"/>
      <c r="F8" s="153"/>
      <c r="Q8" s="48"/>
      <c r="R8" s="49"/>
      <c r="S8" s="49"/>
      <c r="T8" s="48"/>
      <c r="U8" s="48"/>
      <c r="V8" s="48"/>
      <c r="W8" s="48"/>
      <c r="X8" s="48"/>
      <c r="Y8" s="48"/>
      <c r="Z8" s="48"/>
      <c r="AA8" s="48"/>
      <c r="AB8" s="48"/>
      <c r="AC8" s="48"/>
    </row>
    <row r="9" spans="2:29" ht="15" customHeight="1" x14ac:dyDescent="0.25">
      <c r="B9" s="151" t="s">
        <v>1</v>
      </c>
      <c r="C9" s="152"/>
      <c r="D9" s="152"/>
      <c r="E9" s="152"/>
      <c r="F9" s="153"/>
      <c r="Q9" s="48"/>
      <c r="R9" s="49"/>
      <c r="S9" s="49"/>
      <c r="T9" s="48"/>
      <c r="U9" s="48"/>
      <c r="V9" s="48"/>
      <c r="W9" s="48"/>
      <c r="X9" s="48"/>
      <c r="Y9" s="48"/>
      <c r="Z9" s="48"/>
      <c r="AA9" s="48"/>
      <c r="AB9" s="48"/>
      <c r="AC9" s="48"/>
    </row>
    <row r="10" spans="2:29" ht="15.75" x14ac:dyDescent="0.25">
      <c r="B10" s="151" t="s">
        <v>2</v>
      </c>
      <c r="C10" s="152"/>
      <c r="D10" s="152"/>
      <c r="E10" s="152"/>
      <c r="F10" s="153"/>
      <c r="Q10" s="48"/>
      <c r="R10" s="49"/>
      <c r="S10" s="49"/>
      <c r="T10" s="48"/>
      <c r="U10" s="48"/>
      <c r="V10" s="48"/>
      <c r="W10" s="48"/>
      <c r="X10" s="48"/>
      <c r="Y10" s="48"/>
      <c r="Z10" s="48"/>
      <c r="AA10" s="48"/>
      <c r="AB10" s="48"/>
      <c r="AC10" s="48"/>
    </row>
    <row r="11" spans="2:29" ht="15.75" x14ac:dyDescent="0.25">
      <c r="B11" s="151" t="s">
        <v>28</v>
      </c>
      <c r="C11" s="152"/>
      <c r="D11" s="152"/>
      <c r="E11" s="152"/>
      <c r="F11" s="153"/>
      <c r="Q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</row>
    <row r="12" spans="2:29" ht="5.25" customHeight="1" x14ac:dyDescent="0.25">
      <c r="B12" s="14"/>
      <c r="C12" s="15"/>
      <c r="D12" s="15"/>
      <c r="E12" s="15"/>
      <c r="F12" s="16"/>
      <c r="Q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</row>
    <row r="13" spans="2:29" ht="15.75" x14ac:dyDescent="0.25">
      <c r="B13" s="59"/>
      <c r="C13" s="58"/>
      <c r="D13" s="57"/>
      <c r="E13" s="57"/>
      <c r="F13" s="56"/>
      <c r="Q13" s="48"/>
      <c r="R13" s="1"/>
      <c r="S13" s="1"/>
      <c r="T13" s="48"/>
      <c r="U13" s="48"/>
      <c r="V13" s="48"/>
      <c r="W13" s="48"/>
      <c r="X13" s="48"/>
      <c r="Y13" s="48"/>
      <c r="Z13" s="48"/>
      <c r="AA13" s="48"/>
      <c r="AB13" s="48"/>
      <c r="AC13" s="48"/>
    </row>
    <row r="14" spans="2:29" ht="15.75" x14ac:dyDescent="0.25">
      <c r="B14" s="17" t="s">
        <v>5</v>
      </c>
      <c r="C14" s="18" t="s">
        <v>25</v>
      </c>
      <c r="D14" s="19" t="s">
        <v>24</v>
      </c>
      <c r="E14" s="19" t="s">
        <v>6</v>
      </c>
      <c r="F14" s="20" t="s">
        <v>7</v>
      </c>
      <c r="Q14" s="48"/>
      <c r="R14" s="1"/>
      <c r="S14" s="1"/>
      <c r="T14" s="48"/>
      <c r="U14" s="48"/>
      <c r="V14" s="48"/>
      <c r="W14" s="48"/>
      <c r="X14" s="48"/>
      <c r="Y14" s="48"/>
      <c r="Z14" s="48"/>
      <c r="AA14" s="48"/>
      <c r="AB14" s="48"/>
      <c r="AC14" s="48"/>
    </row>
    <row r="15" spans="2:29" x14ac:dyDescent="0.25">
      <c r="B15" s="21" t="s">
        <v>8</v>
      </c>
      <c r="C15" s="22">
        <v>397400000</v>
      </c>
      <c r="D15" s="22">
        <v>400003877</v>
      </c>
      <c r="E15" s="22">
        <f>+D15-C15</f>
        <v>2603877</v>
      </c>
      <c r="F15" s="23">
        <v>1.0065522823351787</v>
      </c>
      <c r="Q15" s="48"/>
      <c r="R15" s="1"/>
      <c r="S15" s="1"/>
      <c r="T15" s="48"/>
      <c r="U15" s="48"/>
      <c r="V15" s="48"/>
      <c r="W15" s="48"/>
      <c r="X15" s="48"/>
      <c r="Y15" s="48"/>
      <c r="Z15" s="48"/>
      <c r="AA15" s="48"/>
      <c r="AB15" s="48"/>
      <c r="AC15" s="48"/>
    </row>
    <row r="16" spans="2:29" x14ac:dyDescent="0.25">
      <c r="B16" s="24" t="s">
        <v>27</v>
      </c>
      <c r="C16" s="55">
        <v>4398144</v>
      </c>
      <c r="D16" s="55">
        <v>4398144</v>
      </c>
      <c r="E16" s="55">
        <f>+D16-C16</f>
        <v>0</v>
      </c>
      <c r="F16" s="54">
        <v>1</v>
      </c>
      <c r="Q16" s="48"/>
      <c r="R16" s="1"/>
      <c r="S16" s="1"/>
      <c r="T16" s="48"/>
      <c r="U16" s="48"/>
      <c r="V16" s="48"/>
      <c r="W16" s="48"/>
      <c r="X16" s="48"/>
      <c r="Y16" s="48"/>
      <c r="Z16" s="48"/>
      <c r="AA16" s="48"/>
      <c r="AB16" s="48"/>
      <c r="AC16" s="48"/>
    </row>
    <row r="17" spans="2:29" x14ac:dyDescent="0.25">
      <c r="B17" s="24" t="s">
        <v>26</v>
      </c>
      <c r="C17" s="55">
        <v>241678567</v>
      </c>
      <c r="D17" s="55">
        <v>243551740</v>
      </c>
      <c r="E17" s="55">
        <f>+D17-C17</f>
        <v>1873173</v>
      </c>
      <c r="F17" s="54">
        <v>1.0077506790248387</v>
      </c>
      <c r="Q17" s="48"/>
      <c r="R17" s="49"/>
      <c r="S17" s="49"/>
      <c r="T17" s="48"/>
      <c r="U17" s="48"/>
      <c r="V17" s="48"/>
      <c r="W17" s="48"/>
      <c r="X17" s="48"/>
      <c r="Y17" s="48"/>
      <c r="Z17" s="48"/>
      <c r="AA17" s="48"/>
      <c r="AB17" s="48"/>
      <c r="AC17" s="48"/>
    </row>
    <row r="18" spans="2:29" x14ac:dyDescent="0.25">
      <c r="B18" s="24" t="s">
        <v>11</v>
      </c>
      <c r="C18" s="55">
        <v>146914041</v>
      </c>
      <c r="D18" s="55">
        <v>147262667</v>
      </c>
      <c r="E18" s="55">
        <f>+D18-C18</f>
        <v>348626</v>
      </c>
      <c r="F18" s="54">
        <v>1.0023729930619769</v>
      </c>
      <c r="Q18" s="48"/>
      <c r="R18" s="49"/>
      <c r="S18" s="49"/>
      <c r="T18" s="48"/>
      <c r="U18" s="48"/>
      <c r="V18" s="48"/>
      <c r="W18" s="48"/>
      <c r="X18" s="48"/>
      <c r="Y18" s="48"/>
      <c r="Z18" s="48"/>
      <c r="AA18" s="48"/>
      <c r="AB18" s="48"/>
      <c r="AC18" s="48"/>
    </row>
    <row r="19" spans="2:29" x14ac:dyDescent="0.25">
      <c r="B19" s="24" t="s">
        <v>12</v>
      </c>
      <c r="C19" s="55">
        <v>4409248</v>
      </c>
      <c r="D19" s="55">
        <v>4791326</v>
      </c>
      <c r="E19" s="55">
        <f>+D19-C19</f>
        <v>382078</v>
      </c>
      <c r="F19" s="54">
        <v>1.0866537786035169</v>
      </c>
      <c r="Q19" s="48"/>
      <c r="R19" s="49"/>
      <c r="S19" s="49"/>
      <c r="T19" s="48"/>
      <c r="U19" s="48"/>
      <c r="V19" s="48"/>
      <c r="W19" s="48"/>
      <c r="X19" s="48"/>
      <c r="Y19" s="48"/>
      <c r="Z19" s="48"/>
      <c r="AA19" s="48"/>
      <c r="AB19" s="48"/>
      <c r="AC19" s="48"/>
    </row>
    <row r="20" spans="2:29" ht="15.75" x14ac:dyDescent="0.25">
      <c r="B20" s="17" t="s">
        <v>13</v>
      </c>
      <c r="C20" s="18" t="s">
        <v>25</v>
      </c>
      <c r="D20" s="19" t="s">
        <v>24</v>
      </c>
      <c r="E20" s="19" t="s">
        <v>6</v>
      </c>
      <c r="F20" s="20" t="s">
        <v>7</v>
      </c>
      <c r="G20" s="27"/>
      <c r="Q20" s="48"/>
      <c r="R20" s="49"/>
      <c r="S20" s="49"/>
      <c r="T20" s="48"/>
      <c r="U20" s="48"/>
      <c r="V20" s="48"/>
      <c r="W20" s="48"/>
      <c r="X20" s="48"/>
      <c r="Y20" s="48"/>
      <c r="Z20" s="48"/>
      <c r="AA20" s="48"/>
      <c r="AB20" s="48"/>
      <c r="AC20" s="48"/>
    </row>
    <row r="21" spans="2:29" x14ac:dyDescent="0.25">
      <c r="B21" s="21" t="s">
        <v>14</v>
      </c>
      <c r="C21" s="22">
        <v>397400000</v>
      </c>
      <c r="D21" s="22">
        <v>378657796</v>
      </c>
      <c r="E21" s="22">
        <f t="shared" ref="E21:E28" si="0">+D21-C21</f>
        <v>-18742204</v>
      </c>
      <c r="F21" s="23">
        <v>0.95283793658782079</v>
      </c>
      <c r="G21" s="27"/>
      <c r="Q21" s="48"/>
      <c r="R21" s="49"/>
      <c r="S21" s="49"/>
      <c r="T21" s="48"/>
      <c r="U21" s="48"/>
      <c r="V21" s="48"/>
      <c r="W21" s="48"/>
      <c r="X21" s="48"/>
      <c r="Y21" s="48"/>
      <c r="Z21" s="48"/>
      <c r="AA21" s="48"/>
      <c r="AB21" s="48"/>
      <c r="AC21" s="48"/>
    </row>
    <row r="22" spans="2:29" x14ac:dyDescent="0.25">
      <c r="B22" s="24" t="s">
        <v>15</v>
      </c>
      <c r="C22" s="55">
        <v>305900797</v>
      </c>
      <c r="D22" s="55">
        <v>288842520</v>
      </c>
      <c r="E22" s="55">
        <f t="shared" si="0"/>
        <v>-17058277</v>
      </c>
      <c r="F22" s="54">
        <v>0.94423591841769539</v>
      </c>
      <c r="G22" s="27"/>
      <c r="Q22" s="48"/>
      <c r="R22" s="49"/>
      <c r="S22" s="49"/>
      <c r="T22" s="48"/>
      <c r="U22" s="48"/>
      <c r="V22" s="48"/>
      <c r="W22" s="48"/>
      <c r="X22" s="48"/>
      <c r="Y22" s="48"/>
      <c r="Z22" s="48"/>
      <c r="AA22" s="48"/>
      <c r="AB22" s="48"/>
      <c r="AC22" s="48"/>
    </row>
    <row r="23" spans="2:29" x14ac:dyDescent="0.25">
      <c r="B23" s="24" t="s">
        <v>16</v>
      </c>
      <c r="C23" s="55">
        <v>43956888</v>
      </c>
      <c r="D23" s="55">
        <v>40370142</v>
      </c>
      <c r="E23" s="55">
        <f t="shared" si="0"/>
        <v>-3586746</v>
      </c>
      <c r="F23" s="54">
        <v>0.91840309532376363</v>
      </c>
      <c r="G23" s="27"/>
      <c r="R23" s="49"/>
      <c r="S23" s="49"/>
      <c r="T23" s="48"/>
      <c r="U23" s="48"/>
      <c r="V23" s="48"/>
      <c r="W23" s="48"/>
      <c r="X23" s="48"/>
      <c r="Y23" s="48"/>
    </row>
    <row r="24" spans="2:29" x14ac:dyDescent="0.25">
      <c r="B24" s="24" t="s">
        <v>17</v>
      </c>
      <c r="C24" s="55">
        <v>18670156</v>
      </c>
      <c r="D24" s="55">
        <v>18314511</v>
      </c>
      <c r="E24" s="55">
        <f t="shared" si="0"/>
        <v>-355645</v>
      </c>
      <c r="F24" s="54">
        <v>0.98095115006002087</v>
      </c>
      <c r="G24" s="27"/>
      <c r="Q24" s="53"/>
      <c r="R24" s="49"/>
      <c r="S24" s="49"/>
      <c r="T24" s="48"/>
      <c r="U24" s="48"/>
      <c r="V24" s="48"/>
      <c r="W24" s="48"/>
      <c r="X24" s="48"/>
      <c r="Y24" s="48"/>
    </row>
    <row r="25" spans="2:29" x14ac:dyDescent="0.25">
      <c r="B25" s="24" t="s">
        <v>18</v>
      </c>
      <c r="C25" s="55">
        <v>3244445</v>
      </c>
      <c r="D25" s="55">
        <v>2524892</v>
      </c>
      <c r="E25" s="55">
        <f t="shared" si="0"/>
        <v>-719553</v>
      </c>
      <c r="F25" s="54">
        <v>0.77822000372945099</v>
      </c>
      <c r="G25" s="27"/>
      <c r="Q25" s="53"/>
      <c r="R25" s="49"/>
      <c r="S25" s="49"/>
      <c r="T25" s="48"/>
      <c r="U25" s="48"/>
      <c r="V25" s="48"/>
      <c r="W25" s="48"/>
      <c r="X25" s="48"/>
      <c r="Y25" s="48"/>
    </row>
    <row r="26" spans="2:29" ht="14.25" customHeight="1" x14ac:dyDescent="0.25">
      <c r="B26" s="24" t="s">
        <v>19</v>
      </c>
      <c r="C26" s="55">
        <v>122000</v>
      </c>
      <c r="D26" s="55">
        <v>2000</v>
      </c>
      <c r="E26" s="55">
        <f t="shared" si="0"/>
        <v>-120000</v>
      </c>
      <c r="F26" s="54">
        <v>1.6393442622950821E-2</v>
      </c>
      <c r="G26" s="27"/>
      <c r="Q26" s="53"/>
      <c r="R26" s="1"/>
      <c r="S26" s="1"/>
      <c r="T26" s="48"/>
      <c r="U26" s="48"/>
      <c r="V26" s="48"/>
      <c r="W26" s="48"/>
      <c r="X26" s="48"/>
      <c r="Y26" s="48"/>
    </row>
    <row r="27" spans="2:29" x14ac:dyDescent="0.25">
      <c r="B27" s="24" t="s">
        <v>20</v>
      </c>
      <c r="C27" s="55">
        <v>13545030</v>
      </c>
      <c r="D27" s="55">
        <v>16643047</v>
      </c>
      <c r="E27" s="55">
        <f t="shared" si="0"/>
        <v>3098017</v>
      </c>
      <c r="F27" s="54">
        <v>1.2287198330310085</v>
      </c>
      <c r="G27" s="27"/>
      <c r="Q27" s="53"/>
      <c r="R27" s="1"/>
      <c r="S27" s="1"/>
      <c r="T27" s="53"/>
      <c r="U27" s="48"/>
      <c r="V27" s="48"/>
      <c r="W27" s="48"/>
      <c r="X27" s="48"/>
      <c r="Y27" s="48"/>
    </row>
    <row r="28" spans="2:29" x14ac:dyDescent="0.25">
      <c r="B28" s="28" t="s">
        <v>21</v>
      </c>
      <c r="C28" s="52">
        <v>11960684</v>
      </c>
      <c r="D28" s="52">
        <v>11960684</v>
      </c>
      <c r="E28" s="52">
        <f t="shared" si="0"/>
        <v>0</v>
      </c>
      <c r="F28" s="51">
        <v>1</v>
      </c>
      <c r="G28" s="27"/>
      <c r="Q28" s="48"/>
      <c r="R28" s="1"/>
      <c r="S28" s="1"/>
      <c r="T28" s="48"/>
      <c r="U28" s="48"/>
      <c r="V28" s="48"/>
      <c r="W28" s="48"/>
      <c r="X28" s="48"/>
      <c r="Y28" s="48"/>
    </row>
    <row r="29" spans="2:29" x14ac:dyDescent="0.25">
      <c r="B29" s="154" t="s">
        <v>22</v>
      </c>
      <c r="C29" s="154"/>
      <c r="D29" s="154"/>
      <c r="E29" s="154"/>
      <c r="F29" s="154"/>
      <c r="Q29" s="48"/>
      <c r="R29" s="1"/>
      <c r="S29" s="1"/>
      <c r="T29" s="48"/>
      <c r="U29" s="48"/>
      <c r="V29" s="48"/>
      <c r="W29" s="48"/>
      <c r="X29" s="48"/>
      <c r="Y29" s="48"/>
    </row>
    <row r="30" spans="2:29" x14ac:dyDescent="0.25">
      <c r="H30" s="31"/>
      <c r="Q30" s="48"/>
      <c r="R30" s="1"/>
      <c r="S30" s="1"/>
      <c r="T30" s="48"/>
      <c r="U30" s="48"/>
      <c r="V30" s="48"/>
      <c r="W30" s="48"/>
      <c r="X30" s="48"/>
      <c r="Y30" s="48"/>
    </row>
    <row r="31" spans="2:29" x14ac:dyDescent="0.25">
      <c r="Q31" s="48"/>
      <c r="R31" s="1"/>
      <c r="S31" s="1"/>
      <c r="T31" s="48"/>
      <c r="U31" s="48"/>
      <c r="V31" s="48"/>
      <c r="W31" s="48"/>
      <c r="X31" s="48"/>
      <c r="Y31" s="48"/>
    </row>
    <row r="32" spans="2:29" x14ac:dyDescent="0.25">
      <c r="Q32" s="48"/>
      <c r="R32" s="1"/>
      <c r="S32" s="1"/>
      <c r="T32" s="48"/>
      <c r="U32" s="48"/>
      <c r="V32" s="48"/>
      <c r="W32" s="48"/>
      <c r="X32" s="48"/>
      <c r="Y32" s="48"/>
    </row>
    <row r="33" spans="3:25" x14ac:dyDescent="0.25">
      <c r="Q33" s="48"/>
      <c r="R33" s="1"/>
      <c r="S33" s="1"/>
      <c r="T33" s="48"/>
      <c r="U33" s="48"/>
      <c r="V33" s="48"/>
      <c r="W33" s="48"/>
      <c r="X33" s="48"/>
      <c r="Y33" s="48"/>
    </row>
    <row r="34" spans="3:25" x14ac:dyDescent="0.25">
      <c r="Q34" s="48"/>
      <c r="R34" s="49"/>
      <c r="S34" s="49"/>
      <c r="T34" s="48"/>
      <c r="U34" s="48"/>
      <c r="V34" s="48"/>
      <c r="W34" s="48"/>
      <c r="X34" s="48"/>
      <c r="Y34" s="48"/>
    </row>
    <row r="35" spans="3:25" x14ac:dyDescent="0.25">
      <c r="Q35" s="48"/>
      <c r="R35" s="49"/>
      <c r="S35" s="49"/>
      <c r="T35" s="48"/>
      <c r="U35" s="48"/>
      <c r="V35" s="48"/>
      <c r="W35" s="48"/>
      <c r="X35" s="48"/>
      <c r="Y35" s="48"/>
    </row>
    <row r="36" spans="3:25" x14ac:dyDescent="0.25">
      <c r="Q36" s="48"/>
      <c r="R36" s="49"/>
      <c r="S36" s="49"/>
      <c r="T36" s="48"/>
      <c r="U36" s="48"/>
      <c r="V36" s="48"/>
      <c r="W36" s="48"/>
      <c r="X36" s="48"/>
      <c r="Y36" s="48"/>
    </row>
    <row r="37" spans="3:25" ht="25.5" x14ac:dyDescent="0.25">
      <c r="L37" s="50" t="s">
        <v>3</v>
      </c>
      <c r="M37" s="50" t="s">
        <v>4</v>
      </c>
      <c r="Q37" s="48"/>
      <c r="R37" s="49"/>
      <c r="S37" s="49"/>
      <c r="T37" s="48"/>
      <c r="U37" s="48"/>
      <c r="V37" s="48"/>
      <c r="W37" s="48"/>
      <c r="X37" s="48"/>
      <c r="Y37" s="48"/>
    </row>
    <row r="38" spans="3:25" x14ac:dyDescent="0.25">
      <c r="L38" s="50"/>
      <c r="M38" s="50"/>
      <c r="Q38" s="48"/>
      <c r="R38" s="49"/>
      <c r="S38" s="49"/>
      <c r="T38" s="48"/>
      <c r="U38" s="48"/>
      <c r="V38" s="48"/>
      <c r="W38" s="48"/>
      <c r="X38" s="48"/>
      <c r="Y38" s="48"/>
    </row>
    <row r="39" spans="3:25" x14ac:dyDescent="0.25">
      <c r="C39" s="50" t="s">
        <v>3</v>
      </c>
      <c r="D39" s="50" t="s">
        <v>4</v>
      </c>
      <c r="E39" s="50"/>
      <c r="L39" s="48"/>
      <c r="M39" s="48"/>
      <c r="Q39" s="48"/>
      <c r="R39" s="49"/>
      <c r="S39" s="49"/>
      <c r="T39" s="48"/>
    </row>
    <row r="40" spans="3:25" x14ac:dyDescent="0.25">
      <c r="C40" s="47">
        <f t="shared" ref="C40:C46" si="1">+IF(D40&gt;1,0,1-D40)</f>
        <v>5.5764081582304614E-2</v>
      </c>
      <c r="D40" s="47">
        <f t="shared" ref="D40:D46" si="2">+F22</f>
        <v>0.94423591841769539</v>
      </c>
      <c r="E40" s="47"/>
      <c r="L40" s="46">
        <f>+IF(M40&gt;1,0,1-M40)</f>
        <v>0</v>
      </c>
      <c r="M40" s="46">
        <f>+F17</f>
        <v>1.0077506790248387</v>
      </c>
    </row>
    <row r="41" spans="3:25" x14ac:dyDescent="0.25">
      <c r="C41" s="45">
        <f t="shared" si="1"/>
        <v>8.159690467623637E-2</v>
      </c>
      <c r="D41" s="45">
        <f t="shared" si="2"/>
        <v>0.91840309532376363</v>
      </c>
      <c r="E41" s="45"/>
      <c r="L41" s="46">
        <f>+IF(M41&gt;1,0,1-M41)</f>
        <v>0</v>
      </c>
      <c r="M41" s="46">
        <f>+F18</f>
        <v>1.0023729930619769</v>
      </c>
    </row>
    <row r="42" spans="3:25" x14ac:dyDescent="0.25">
      <c r="C42" s="45">
        <f t="shared" si="1"/>
        <v>1.9048849939979129E-2</v>
      </c>
      <c r="D42" s="45">
        <f t="shared" si="2"/>
        <v>0.98095115006002087</v>
      </c>
      <c r="E42" s="45"/>
      <c r="L42" s="46">
        <f>+IF(M42&gt;1,0,1-M42)</f>
        <v>0</v>
      </c>
      <c r="M42" s="46">
        <f>+F19</f>
        <v>1.0866537786035169</v>
      </c>
    </row>
    <row r="43" spans="3:25" x14ac:dyDescent="0.25">
      <c r="C43" s="45">
        <f t="shared" si="1"/>
        <v>0.22177999627054901</v>
      </c>
      <c r="D43" s="45">
        <f t="shared" si="2"/>
        <v>0.77822000372945099</v>
      </c>
      <c r="E43" s="45"/>
    </row>
    <row r="44" spans="3:25" x14ac:dyDescent="0.25">
      <c r="C44" s="45">
        <f t="shared" si="1"/>
        <v>0.98360655737704916</v>
      </c>
      <c r="D44" s="45">
        <f t="shared" si="2"/>
        <v>1.6393442622950821E-2</v>
      </c>
      <c r="E44" s="45"/>
    </row>
    <row r="45" spans="3:25" x14ac:dyDescent="0.25">
      <c r="C45" s="45">
        <f t="shared" si="1"/>
        <v>0</v>
      </c>
      <c r="D45" s="45">
        <f t="shared" si="2"/>
        <v>1.2287198330310085</v>
      </c>
      <c r="E45" s="45"/>
    </row>
    <row r="46" spans="3:25" x14ac:dyDescent="0.25">
      <c r="C46" s="45">
        <f t="shared" si="1"/>
        <v>0</v>
      </c>
      <c r="D46" s="45">
        <f t="shared" si="2"/>
        <v>1</v>
      </c>
      <c r="E46" s="45"/>
    </row>
    <row r="53" spans="2:9" x14ac:dyDescent="0.25">
      <c r="B53" s="32" t="s">
        <v>22</v>
      </c>
      <c r="I53" s="32" t="s">
        <v>22</v>
      </c>
    </row>
  </sheetData>
  <mergeCells count="5">
    <mergeCell ref="B8:F8"/>
    <mergeCell ref="B9:F9"/>
    <mergeCell ref="B10:F10"/>
    <mergeCell ref="B11:F11"/>
    <mergeCell ref="B29:F29"/>
  </mergeCells>
  <printOptions horizontalCentered="1"/>
  <pageMargins left="0.15748031496062992" right="0.15748031496062992" top="0.55118110236220474" bottom="0.15748031496062992" header="0.31496062992125984" footer="0.11811023622047245"/>
  <pageSetup paperSize="9" scale="63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W84"/>
  <sheetViews>
    <sheetView showGridLines="0" view="pageBreakPreview" topLeftCell="A4" zoomScaleNormal="100" zoomScaleSheetLayoutView="100" workbookViewId="0">
      <selection activeCell="E17" sqref="E17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36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-5.2841908275693683E-3</v>
      </c>
      <c r="S13" s="87">
        <f>D16/C16</f>
        <v>1.0052841908275694</v>
      </c>
      <c r="T13" s="80"/>
      <c r="U13" s="67"/>
      <c r="V13" s="67"/>
    </row>
    <row r="14" spans="2:22" x14ac:dyDescent="0.25">
      <c r="B14" s="21" t="s">
        <v>8</v>
      </c>
      <c r="C14" s="22">
        <v>490014640</v>
      </c>
      <c r="D14" s="22">
        <v>493361736.97999996</v>
      </c>
      <c r="E14" s="22">
        <v>3347096.9799999595</v>
      </c>
      <c r="F14" s="23">
        <v>1.0068306060814836</v>
      </c>
      <c r="I14" s="78"/>
      <c r="O14" s="27"/>
      <c r="P14" s="27"/>
      <c r="Q14" s="80"/>
      <c r="R14" s="87">
        <f>1-S14</f>
        <v>-1.8365570732803427E-4</v>
      </c>
      <c r="S14" s="87">
        <f>D17/C17</f>
        <v>1.000183655707328</v>
      </c>
      <c r="T14" s="80"/>
      <c r="U14" s="67"/>
      <c r="V14" s="67"/>
    </row>
    <row r="15" spans="2:22" x14ac:dyDescent="0.25">
      <c r="B15" s="24" t="s">
        <v>9</v>
      </c>
      <c r="C15" s="25">
        <v>39153980</v>
      </c>
      <c r="D15" s="25">
        <v>39153980</v>
      </c>
      <c r="E15" s="25">
        <v>0</v>
      </c>
      <c r="F15" s="26">
        <v>1</v>
      </c>
      <c r="O15" s="27"/>
      <c r="P15" s="27"/>
      <c r="Q15" s="80"/>
      <c r="R15" s="87">
        <f>1-S15</f>
        <v>-0.23591970189265665</v>
      </c>
      <c r="S15" s="87">
        <f>D18/C18</f>
        <v>1.2359197018926567</v>
      </c>
      <c r="T15" s="80"/>
      <c r="U15" s="67"/>
      <c r="V15" s="67"/>
    </row>
    <row r="16" spans="2:22" x14ac:dyDescent="0.25">
      <c r="B16" s="24" t="s">
        <v>10</v>
      </c>
      <c r="C16" s="25">
        <v>274460960.5</v>
      </c>
      <c r="D16" s="25">
        <v>275911264.58999997</v>
      </c>
      <c r="E16" s="25">
        <v>1450304.0899999738</v>
      </c>
      <c r="F16" s="26">
        <v>1.0052841908275694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168490870.5</v>
      </c>
      <c r="D17" s="25">
        <v>168521814.81</v>
      </c>
      <c r="E17" s="25">
        <v>30944.310000002384</v>
      </c>
      <c r="F17" s="26">
        <v>1.000183655707328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7908829</v>
      </c>
      <c r="D18" s="25">
        <v>9774677.5799999982</v>
      </c>
      <c r="E18" s="25">
        <v>1865848.5799999982</v>
      </c>
      <c r="F18" s="26">
        <v>1.2359197018926567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490014640</v>
      </c>
      <c r="D20" s="22">
        <v>430399773</v>
      </c>
      <c r="E20" s="22">
        <v>-59614867</v>
      </c>
      <c r="F20" s="23">
        <v>0.87834064100615439</v>
      </c>
      <c r="G20" s="27"/>
      <c r="I20" s="78"/>
      <c r="Q20" s="61"/>
      <c r="R20" s="88"/>
      <c r="S20" s="88"/>
      <c r="T20" s="80"/>
      <c r="U20" s="67"/>
      <c r="V20" s="67"/>
    </row>
    <row r="21" spans="2:23" x14ac:dyDescent="0.25">
      <c r="B21" s="24" t="s">
        <v>15</v>
      </c>
      <c r="C21" s="25">
        <v>299110018</v>
      </c>
      <c r="D21" s="25">
        <v>280927933</v>
      </c>
      <c r="E21" s="25">
        <v>-18182085</v>
      </c>
      <c r="F21" s="26">
        <v>0.93921271804410111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16</v>
      </c>
      <c r="C22" s="25">
        <v>78974405</v>
      </c>
      <c r="D22" s="25">
        <v>59844226</v>
      </c>
      <c r="E22" s="25">
        <v>-19130179</v>
      </c>
      <c r="F22" s="26">
        <v>0.75776735513233684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24130668</v>
      </c>
      <c r="D23" s="25">
        <v>21475813</v>
      </c>
      <c r="E23" s="25">
        <v>-2654855</v>
      </c>
      <c r="F23" s="26">
        <v>0.88998004530997654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5522020</v>
      </c>
      <c r="D24" s="25">
        <v>21331066</v>
      </c>
      <c r="E24" s="25">
        <v>15809046</v>
      </c>
      <c r="F24" s="26">
        <v>3.8629099496198855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20</v>
      </c>
      <c r="C26" s="25">
        <v>63816781</v>
      </c>
      <c r="D26" s="25">
        <v>28359987</v>
      </c>
      <c r="E26" s="25">
        <v>-35456794</v>
      </c>
      <c r="F26" s="26">
        <v>0.44439701526155007</v>
      </c>
      <c r="G26" s="27"/>
      <c r="Q26" s="61"/>
      <c r="R26" s="87">
        <f>IFERROR(ABS(1-S26),0)</f>
        <v>6.0787281955898886E-2</v>
      </c>
      <c r="S26" s="87">
        <f>IFERROR(D21/C21,0)</f>
        <v>0.93921271804410111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18460748</v>
      </c>
      <c r="D27" s="29">
        <v>18460748</v>
      </c>
      <c r="E27" s="29">
        <v>0</v>
      </c>
      <c r="F27" s="30">
        <v>1</v>
      </c>
      <c r="G27" s="27"/>
      <c r="Q27" s="61"/>
      <c r="R27" s="87">
        <f t="shared" ref="R27:R32" si="0">IFERROR(ABS(1-S27),0)</f>
        <v>0.24223264486766316</v>
      </c>
      <c r="S27" s="87">
        <f t="shared" ref="S27:S32" si="1">IFERROR(D22/C22,0)</f>
        <v>0.75776735513233684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 t="shared" si="0"/>
        <v>0.11001995469002346</v>
      </c>
      <c r="S28" s="87">
        <f t="shared" si="1"/>
        <v>0.88998004530997654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2.8629099496198855</v>
      </c>
      <c r="S29" s="87">
        <f t="shared" si="1"/>
        <v>3.8629099496198855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0.55560298473844993</v>
      </c>
      <c r="S31" s="87">
        <f t="shared" si="1"/>
        <v>0.44439701526155007</v>
      </c>
      <c r="T31" s="82"/>
      <c r="U31" s="67"/>
      <c r="V31" s="67"/>
      <c r="W31" s="67"/>
    </row>
    <row r="32" spans="2:23" x14ac:dyDescent="0.25">
      <c r="Q32" s="61"/>
      <c r="R32" s="87">
        <f t="shared" si="0"/>
        <v>0</v>
      </c>
      <c r="S32" s="87">
        <f t="shared" si="1"/>
        <v>1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A7F13-BDEA-40E4-8775-446AACE2149F}">
  <dimension ref="B1:W81"/>
  <sheetViews>
    <sheetView showGridLines="0" view="pageBreakPreview" zoomScaleNormal="100" zoomScaleSheetLayoutView="100" workbookViewId="0">
      <selection activeCell="I16" sqref="I16"/>
    </sheetView>
  </sheetViews>
  <sheetFormatPr baseColWidth="10" defaultRowHeight="14.25" x14ac:dyDescent="0.2"/>
  <cols>
    <col min="1" max="1" width="0.5703125" style="105" customWidth="1"/>
    <col min="2" max="2" width="47.140625" style="105" customWidth="1"/>
    <col min="3" max="3" width="26" style="105" customWidth="1"/>
    <col min="4" max="5" width="18.5703125" style="105" customWidth="1"/>
    <col min="6" max="6" width="18.7109375" style="105" customWidth="1"/>
    <col min="7" max="7" width="5.42578125" style="105" customWidth="1"/>
    <col min="8" max="8" width="3" style="105" customWidth="1"/>
    <col min="9" max="9" width="12.5703125" style="105" customWidth="1"/>
    <col min="10" max="10" width="14.140625" style="105" bestFit="1" customWidth="1"/>
    <col min="11" max="13" width="11.42578125" style="105"/>
    <col min="14" max="14" width="11.42578125" style="105" customWidth="1"/>
    <col min="15" max="15" width="12.5703125" style="105" customWidth="1"/>
    <col min="16" max="16" width="11.140625" style="105" customWidth="1"/>
    <col min="17" max="17" width="12" style="105" customWidth="1"/>
    <col min="18" max="18" width="18" style="106" customWidth="1"/>
    <col min="19" max="19" width="19.140625" style="106" customWidth="1"/>
    <col min="20" max="20" width="23.28515625" style="105" customWidth="1"/>
    <col min="21" max="16384" width="11.42578125" style="105"/>
  </cols>
  <sheetData>
    <row r="1" spans="2:22" ht="3.75" customHeight="1" x14ac:dyDescent="0.2"/>
    <row r="2" spans="2:22" x14ac:dyDescent="0.2">
      <c r="B2" s="107"/>
      <c r="C2" s="107"/>
      <c r="D2" s="107"/>
      <c r="E2" s="107"/>
      <c r="F2" s="107"/>
      <c r="G2" s="6"/>
      <c r="O2" s="144"/>
      <c r="P2" s="144"/>
      <c r="Q2" s="114"/>
      <c r="R2" s="145"/>
      <c r="S2" s="145"/>
      <c r="T2" s="108"/>
      <c r="U2" s="108"/>
      <c r="V2" s="108"/>
    </row>
    <row r="3" spans="2:22" x14ac:dyDescent="0.2">
      <c r="B3" s="107"/>
      <c r="C3" s="107"/>
      <c r="D3" s="107"/>
      <c r="E3" s="107"/>
      <c r="F3" s="107"/>
      <c r="G3" s="110"/>
      <c r="O3" s="144"/>
      <c r="P3" s="144"/>
      <c r="Q3" s="114"/>
      <c r="R3" s="145"/>
      <c r="S3" s="145"/>
      <c r="T3" s="108"/>
      <c r="U3" s="108"/>
      <c r="V3" s="108"/>
    </row>
    <row r="4" spans="2:22" x14ac:dyDescent="0.2">
      <c r="B4" s="107"/>
      <c r="C4" s="107"/>
      <c r="D4" s="107"/>
      <c r="E4" s="107"/>
      <c r="F4" s="107"/>
      <c r="G4" s="110"/>
      <c r="O4" s="144"/>
      <c r="P4" s="144"/>
      <c r="Q4" s="114"/>
      <c r="R4" s="145"/>
      <c r="S4" s="145"/>
      <c r="T4" s="108"/>
      <c r="U4" s="108"/>
      <c r="V4" s="108"/>
    </row>
    <row r="5" spans="2:22" x14ac:dyDescent="0.2">
      <c r="B5" s="107"/>
      <c r="C5" s="107"/>
      <c r="D5" s="107"/>
      <c r="E5" s="107"/>
      <c r="F5" s="107"/>
      <c r="G5" s="110"/>
      <c r="O5" s="144"/>
      <c r="P5" s="144"/>
      <c r="Q5" s="114"/>
      <c r="R5" s="145"/>
      <c r="S5" s="145"/>
      <c r="T5" s="111"/>
      <c r="U5" s="108"/>
      <c r="V5" s="108"/>
    </row>
    <row r="6" spans="2:22" x14ac:dyDescent="0.2">
      <c r="B6" s="107"/>
      <c r="C6" s="107"/>
      <c r="D6" s="107"/>
      <c r="E6" s="107"/>
      <c r="F6" s="107"/>
      <c r="O6" s="144"/>
      <c r="P6" s="144"/>
      <c r="Q6" s="114"/>
      <c r="R6" s="145"/>
      <c r="S6" s="145"/>
      <c r="T6" s="136"/>
      <c r="U6" s="108"/>
      <c r="V6" s="108"/>
    </row>
    <row r="7" spans="2:22" ht="15.75" x14ac:dyDescent="0.25">
      <c r="B7" s="152" t="s">
        <v>0</v>
      </c>
      <c r="C7" s="152"/>
      <c r="D7" s="152"/>
      <c r="E7" s="152"/>
      <c r="F7" s="152"/>
      <c r="O7" s="144"/>
      <c r="P7" s="144"/>
      <c r="Q7" s="114"/>
      <c r="R7" s="145"/>
      <c r="S7" s="145"/>
      <c r="T7" s="136"/>
      <c r="U7" s="108"/>
      <c r="V7" s="108"/>
    </row>
    <row r="8" spans="2:22" ht="15" customHeight="1" x14ac:dyDescent="0.25">
      <c r="B8" s="152" t="s">
        <v>1</v>
      </c>
      <c r="C8" s="152"/>
      <c r="D8" s="152"/>
      <c r="E8" s="152"/>
      <c r="F8" s="152"/>
      <c r="O8" s="144"/>
      <c r="P8" s="144"/>
      <c r="Q8" s="114"/>
      <c r="R8" s="145"/>
      <c r="S8" s="145"/>
      <c r="T8" s="136"/>
      <c r="U8" s="108"/>
      <c r="V8" s="108"/>
    </row>
    <row r="9" spans="2:22" ht="15.75" x14ac:dyDescent="0.25">
      <c r="B9" s="152" t="s">
        <v>2</v>
      </c>
      <c r="C9" s="152"/>
      <c r="D9" s="152"/>
      <c r="E9" s="152"/>
      <c r="F9" s="152"/>
      <c r="O9" s="144"/>
      <c r="P9" s="144"/>
      <c r="Q9" s="114"/>
      <c r="R9" s="146"/>
      <c r="S9" s="146"/>
      <c r="T9" s="136"/>
      <c r="U9" s="108"/>
      <c r="V9" s="108"/>
    </row>
    <row r="10" spans="2:22" ht="15.75" x14ac:dyDescent="0.25">
      <c r="B10" s="152" t="s">
        <v>135</v>
      </c>
      <c r="C10" s="152"/>
      <c r="D10" s="152"/>
      <c r="E10" s="152"/>
      <c r="F10" s="152"/>
      <c r="O10" s="144"/>
      <c r="P10" s="144"/>
      <c r="Q10" s="114"/>
      <c r="R10" s="146" t="s">
        <v>3</v>
      </c>
      <c r="S10" s="146" t="s">
        <v>4</v>
      </c>
      <c r="T10" s="136"/>
      <c r="U10" s="108"/>
      <c r="V10" s="108"/>
    </row>
    <row r="11" spans="2:22" ht="15.75" x14ac:dyDescent="0.2">
      <c r="B11" s="116" t="s">
        <v>5</v>
      </c>
      <c r="C11" s="117" t="s">
        <v>3</v>
      </c>
      <c r="D11" s="118" t="s">
        <v>4</v>
      </c>
      <c r="E11" s="118" t="s">
        <v>6</v>
      </c>
      <c r="F11" s="119" t="s">
        <v>7</v>
      </c>
      <c r="I11" s="120"/>
      <c r="J11" s="120"/>
      <c r="K11" s="120"/>
      <c r="L11" s="120"/>
      <c r="O11" s="144"/>
      <c r="P11" s="144"/>
      <c r="Q11" s="122"/>
      <c r="R11" s="146">
        <f>1-S11</f>
        <v>1.2511369908908443E-2</v>
      </c>
      <c r="S11" s="146">
        <f>D14/C14</f>
        <v>0.98748863009109156</v>
      </c>
      <c r="T11" s="143"/>
      <c r="U11" s="108"/>
      <c r="V11" s="108"/>
    </row>
    <row r="12" spans="2:22" ht="15" x14ac:dyDescent="0.2">
      <c r="B12" s="123" t="s">
        <v>8</v>
      </c>
      <c r="C12" s="124">
        <f>SUM(C13:C16)</f>
        <v>748617837</v>
      </c>
      <c r="D12" s="124">
        <f>SUM(D13:D16)</f>
        <v>750877432</v>
      </c>
      <c r="E12" s="124">
        <f>D12-C12</f>
        <v>2259595</v>
      </c>
      <c r="F12" s="125">
        <f>D12/C12</f>
        <v>1.0030183558129673</v>
      </c>
      <c r="I12" s="120"/>
      <c r="J12" s="120"/>
      <c r="K12" s="120"/>
      <c r="L12" s="120"/>
      <c r="M12" s="120"/>
      <c r="N12" s="120"/>
      <c r="O12" s="144"/>
      <c r="P12" s="144"/>
      <c r="Q12" s="122"/>
      <c r="R12" s="146">
        <f t="shared" ref="R12:R13" si="0">1-S12</f>
        <v>1.2483044452073933E-2</v>
      </c>
      <c r="S12" s="146">
        <f t="shared" ref="S12:S13" si="1">D15/C15</f>
        <v>0.98751695554792607</v>
      </c>
      <c r="T12" s="143"/>
      <c r="U12" s="108"/>
      <c r="V12" s="108"/>
    </row>
    <row r="13" spans="2:22" x14ac:dyDescent="0.2">
      <c r="B13" s="24" t="s">
        <v>9</v>
      </c>
      <c r="C13" s="55">
        <v>16072429</v>
      </c>
      <c r="D13" s="55">
        <v>16072429</v>
      </c>
      <c r="E13" s="55">
        <f>D13-C13</f>
        <v>0</v>
      </c>
      <c r="F13" s="54">
        <f>D13/C13</f>
        <v>1</v>
      </c>
      <c r="I13" s="120"/>
      <c r="J13" s="126"/>
      <c r="K13" s="126"/>
      <c r="L13" s="126"/>
      <c r="O13" s="144"/>
      <c r="P13" s="144"/>
      <c r="Q13" s="122"/>
      <c r="R13" s="146">
        <f t="shared" si="0"/>
        <v>-1.0926869378544026</v>
      </c>
      <c r="S13" s="146">
        <f t="shared" si="1"/>
        <v>2.0926869378544026</v>
      </c>
      <c r="T13" s="143"/>
      <c r="U13" s="108"/>
      <c r="V13" s="108"/>
    </row>
    <row r="14" spans="2:22" x14ac:dyDescent="0.2">
      <c r="B14" s="24" t="s">
        <v>10</v>
      </c>
      <c r="C14" s="55">
        <v>440761007</v>
      </c>
      <c r="D14" s="55">
        <v>435246483</v>
      </c>
      <c r="E14" s="55">
        <f t="shared" ref="E14:E15" si="2">D14-C14</f>
        <v>-5514524</v>
      </c>
      <c r="F14" s="54">
        <f>D14/C14</f>
        <v>0.98748863009109156</v>
      </c>
      <c r="I14" s="120"/>
      <c r="J14" s="126"/>
      <c r="L14" s="126"/>
      <c r="O14" s="144"/>
      <c r="P14" s="144"/>
      <c r="Q14" s="122"/>
      <c r="R14" s="147"/>
      <c r="S14" s="147"/>
      <c r="T14" s="143"/>
      <c r="U14" s="108"/>
      <c r="V14" s="108"/>
    </row>
    <row r="15" spans="2:22" x14ac:dyDescent="0.2">
      <c r="B15" s="24" t="s">
        <v>11</v>
      </c>
      <c r="C15" s="55">
        <v>281454337</v>
      </c>
      <c r="D15" s="55">
        <v>277940930</v>
      </c>
      <c r="E15" s="55">
        <f t="shared" si="2"/>
        <v>-3513407</v>
      </c>
      <c r="F15" s="54">
        <f>D15/C15</f>
        <v>0.98751695554792607</v>
      </c>
      <c r="I15" s="120"/>
      <c r="J15" s="126"/>
      <c r="L15" s="126"/>
      <c r="O15" s="144"/>
      <c r="P15" s="144"/>
      <c r="Q15" s="122"/>
      <c r="R15" s="147"/>
      <c r="S15" s="147"/>
      <c r="T15" s="143"/>
      <c r="U15" s="108"/>
      <c r="V15" s="108"/>
    </row>
    <row r="16" spans="2:22" x14ac:dyDescent="0.2">
      <c r="B16" s="24" t="s">
        <v>12</v>
      </c>
      <c r="C16" s="55">
        <v>10330064</v>
      </c>
      <c r="D16" s="55">
        <v>21617590</v>
      </c>
      <c r="E16" s="55">
        <f>D16-C16</f>
        <v>11287526</v>
      </c>
      <c r="F16" s="54">
        <f>D16/C16</f>
        <v>2.0926869378544026</v>
      </c>
      <c r="I16" s="120"/>
      <c r="J16" s="126"/>
      <c r="L16" s="126"/>
      <c r="O16" s="144"/>
      <c r="P16" s="144"/>
      <c r="Q16" s="122"/>
      <c r="R16" s="147"/>
      <c r="S16" s="147"/>
      <c r="T16" s="122"/>
      <c r="U16" s="108"/>
      <c r="V16" s="108"/>
    </row>
    <row r="17" spans="2:23" ht="15.75" x14ac:dyDescent="0.2">
      <c r="B17" s="116" t="s">
        <v>13</v>
      </c>
      <c r="C17" s="117" t="s">
        <v>3</v>
      </c>
      <c r="D17" s="118" t="s">
        <v>4</v>
      </c>
      <c r="E17" s="118" t="s">
        <v>6</v>
      </c>
      <c r="F17" s="119" t="s">
        <v>7</v>
      </c>
      <c r="G17" s="115"/>
      <c r="I17" s="120"/>
      <c r="J17" s="120"/>
      <c r="K17" s="120"/>
      <c r="O17" s="144"/>
      <c r="P17" s="144"/>
      <c r="Q17" s="122"/>
      <c r="R17" s="147"/>
      <c r="S17" s="147"/>
      <c r="T17" s="122"/>
      <c r="U17" s="108"/>
      <c r="V17" s="108"/>
    </row>
    <row r="18" spans="2:23" ht="15" x14ac:dyDescent="0.2">
      <c r="B18" s="123" t="s">
        <v>14</v>
      </c>
      <c r="C18" s="124">
        <f>SUM(C19:C25)</f>
        <v>966471380</v>
      </c>
      <c r="D18" s="124">
        <f t="shared" ref="D18" si="3">SUM(D19:D25)</f>
        <v>638711145</v>
      </c>
      <c r="E18" s="124">
        <f>D18-C18</f>
        <v>-327760235</v>
      </c>
      <c r="F18" s="125">
        <f>D18/C18</f>
        <v>0.66086917648818533</v>
      </c>
      <c r="G18" s="115"/>
      <c r="I18" s="128"/>
      <c r="J18" s="128"/>
      <c r="K18" s="128"/>
      <c r="L18" s="128"/>
      <c r="M18" s="120"/>
      <c r="N18" s="120"/>
      <c r="O18" s="144"/>
      <c r="P18" s="144"/>
      <c r="Q18" s="122"/>
      <c r="R18" s="147"/>
      <c r="S18" s="147"/>
      <c r="T18" s="122"/>
      <c r="U18" s="108"/>
      <c r="V18" s="108"/>
    </row>
    <row r="19" spans="2:23" x14ac:dyDescent="0.2">
      <c r="B19" s="24" t="s">
        <v>48</v>
      </c>
      <c r="C19" s="55">
        <v>564219556</v>
      </c>
      <c r="D19" s="55">
        <v>489957997</v>
      </c>
      <c r="E19" s="55">
        <f>D19-C19</f>
        <v>-74261559</v>
      </c>
      <c r="F19" s="54">
        <f>D19/C19</f>
        <v>0.86838180596491055</v>
      </c>
      <c r="G19" s="115"/>
      <c r="I19" s="120"/>
      <c r="J19" s="126"/>
      <c r="L19" s="128"/>
      <c r="O19" s="144"/>
      <c r="P19" s="144"/>
      <c r="Q19" s="122"/>
      <c r="R19" s="148"/>
      <c r="S19" s="148"/>
      <c r="T19" s="122"/>
      <c r="U19" s="108"/>
      <c r="V19" s="108"/>
    </row>
    <row r="20" spans="2:23" x14ac:dyDescent="0.2">
      <c r="B20" s="24" t="s">
        <v>49</v>
      </c>
      <c r="C20" s="55">
        <v>168835048</v>
      </c>
      <c r="D20" s="55">
        <v>128454203</v>
      </c>
      <c r="E20" s="55">
        <f t="shared" ref="E20:E25" si="4">D20-C20</f>
        <v>-40380845</v>
      </c>
      <c r="F20" s="54">
        <f>D20/C20</f>
        <v>0.7608266442403594</v>
      </c>
      <c r="G20" s="115"/>
      <c r="I20" s="120"/>
      <c r="J20" s="126"/>
      <c r="L20" s="128"/>
      <c r="O20" s="144"/>
      <c r="P20" s="144"/>
      <c r="Q20" s="122"/>
      <c r="R20" s="148"/>
      <c r="S20" s="148"/>
      <c r="T20" s="122"/>
      <c r="U20" s="108"/>
      <c r="V20" s="108"/>
    </row>
    <row r="21" spans="2:23" x14ac:dyDescent="0.2">
      <c r="B21" s="24" t="s">
        <v>17</v>
      </c>
      <c r="C21" s="55">
        <v>12224352</v>
      </c>
      <c r="D21" s="55">
        <v>15668781</v>
      </c>
      <c r="E21" s="55">
        <f t="shared" si="4"/>
        <v>3444429</v>
      </c>
      <c r="F21" s="54">
        <f>D21/C21</f>
        <v>1.2817678188586192</v>
      </c>
      <c r="G21" s="115"/>
      <c r="I21" s="120"/>
      <c r="J21" s="126"/>
      <c r="L21" s="128"/>
      <c r="O21" s="144"/>
      <c r="P21" s="144"/>
      <c r="Q21" s="122"/>
      <c r="R21" s="148"/>
      <c r="S21" s="148"/>
      <c r="T21" s="122"/>
      <c r="U21" s="108"/>
      <c r="V21" s="108"/>
      <c r="W21" s="108"/>
    </row>
    <row r="22" spans="2:23" x14ac:dyDescent="0.2">
      <c r="B22" s="24" t="s">
        <v>18</v>
      </c>
      <c r="C22" s="55">
        <v>5320000</v>
      </c>
      <c r="D22" s="55">
        <v>1824029</v>
      </c>
      <c r="E22" s="55">
        <f t="shared" si="4"/>
        <v>-3495971</v>
      </c>
      <c r="F22" s="54">
        <f>D22/C22</f>
        <v>0.34286259398496238</v>
      </c>
      <c r="G22" s="115"/>
      <c r="I22" s="120"/>
      <c r="J22" s="126"/>
      <c r="L22" s="128"/>
      <c r="O22" s="144"/>
      <c r="P22" s="144"/>
      <c r="Q22" s="122"/>
      <c r="R22" s="148"/>
      <c r="S22" s="148"/>
      <c r="T22" s="122"/>
      <c r="U22" s="108"/>
      <c r="V22" s="108"/>
      <c r="W22" s="108"/>
    </row>
    <row r="23" spans="2:23" ht="14.25" customHeight="1" x14ac:dyDescent="0.2">
      <c r="B23" s="24" t="s">
        <v>19</v>
      </c>
      <c r="C23" s="55">
        <v>0</v>
      </c>
      <c r="D23" s="55">
        <v>0</v>
      </c>
      <c r="E23" s="55">
        <f>D23-C23</f>
        <v>0</v>
      </c>
      <c r="F23" s="54">
        <v>0</v>
      </c>
      <c r="G23" s="115"/>
      <c r="I23" s="120"/>
      <c r="J23" s="126"/>
      <c r="L23" s="128"/>
      <c r="O23" s="144"/>
      <c r="P23" s="144"/>
      <c r="Q23" s="122"/>
      <c r="R23" s="149" t="s">
        <v>3</v>
      </c>
      <c r="S23" s="149" t="s">
        <v>4</v>
      </c>
      <c r="T23" s="129"/>
      <c r="U23" s="108"/>
      <c r="V23" s="108"/>
      <c r="W23" s="108"/>
    </row>
    <row r="24" spans="2:23" x14ac:dyDescent="0.2">
      <c r="B24" s="24" t="s">
        <v>50</v>
      </c>
      <c r="C24" s="55">
        <v>215872424</v>
      </c>
      <c r="D24" s="55">
        <v>2806135</v>
      </c>
      <c r="E24" s="55">
        <f t="shared" si="4"/>
        <v>-213066289</v>
      </c>
      <c r="F24" s="54">
        <f>D24/C24</f>
        <v>1.2999043360906532E-2</v>
      </c>
      <c r="G24" s="115"/>
      <c r="I24" s="120"/>
      <c r="J24" s="126"/>
      <c r="L24" s="128"/>
      <c r="O24" s="144"/>
      <c r="P24" s="144"/>
      <c r="Q24" s="122"/>
      <c r="R24" s="149">
        <f>IFERROR(ABS(1-S24),0)</f>
        <v>0.13161819403508945</v>
      </c>
      <c r="S24" s="149">
        <f>IFERROR(D19/C19,0)</f>
        <v>0.86838180596491055</v>
      </c>
      <c r="T24" s="129"/>
      <c r="U24" s="108"/>
      <c r="V24" s="108"/>
      <c r="W24" s="108"/>
    </row>
    <row r="25" spans="2:23" x14ac:dyDescent="0.2">
      <c r="B25" s="28" t="s">
        <v>21</v>
      </c>
      <c r="C25" s="52">
        <v>0</v>
      </c>
      <c r="D25" s="52">
        <v>0</v>
      </c>
      <c r="E25" s="52">
        <f t="shared" si="4"/>
        <v>0</v>
      </c>
      <c r="F25" s="51">
        <v>0</v>
      </c>
      <c r="G25" s="115"/>
      <c r="J25" s="126"/>
      <c r="L25" s="128"/>
      <c r="O25" s="144"/>
      <c r="P25" s="144"/>
      <c r="Q25" s="122"/>
      <c r="R25" s="149">
        <f t="shared" ref="R25:R29" si="5">IFERROR(ABS(1-S25),0)</f>
        <v>0.2391733557596406</v>
      </c>
      <c r="S25" s="149">
        <f t="shared" ref="S25:S29" si="6">IFERROR(D20/C20,0)</f>
        <v>0.7608266442403594</v>
      </c>
      <c r="T25" s="130"/>
      <c r="U25" s="108"/>
      <c r="V25" s="108"/>
      <c r="W25" s="108"/>
    </row>
    <row r="26" spans="2:23" x14ac:dyDescent="0.2">
      <c r="B26" s="140" t="s">
        <v>22</v>
      </c>
      <c r="H26" s="126"/>
      <c r="O26" s="144"/>
      <c r="P26" s="144"/>
      <c r="Q26" s="122"/>
      <c r="R26" s="149">
        <f t="shared" si="5"/>
        <v>0.28176781885861923</v>
      </c>
      <c r="S26" s="149">
        <f t="shared" si="6"/>
        <v>1.2817678188586192</v>
      </c>
      <c r="T26" s="131"/>
      <c r="U26" s="108"/>
      <c r="V26" s="108"/>
      <c r="W26" s="108"/>
    </row>
    <row r="27" spans="2:23" x14ac:dyDescent="0.2">
      <c r="O27" s="144"/>
      <c r="P27" s="144"/>
      <c r="Q27" s="122"/>
      <c r="R27" s="149">
        <f t="shared" si="5"/>
        <v>0.65713740601503767</v>
      </c>
      <c r="S27" s="149">
        <f>IFERROR(D22/C22,0)</f>
        <v>0.34286259398496238</v>
      </c>
      <c r="T27" s="129"/>
      <c r="U27" s="108"/>
      <c r="V27" s="108"/>
      <c r="W27" s="108"/>
    </row>
    <row r="28" spans="2:23" x14ac:dyDescent="0.2">
      <c r="B28" s="132"/>
      <c r="O28" s="144"/>
      <c r="P28" s="144"/>
      <c r="Q28" s="122"/>
      <c r="R28" s="149">
        <f t="shared" si="5"/>
        <v>1</v>
      </c>
      <c r="S28" s="149">
        <f t="shared" si="6"/>
        <v>0</v>
      </c>
      <c r="T28" s="129"/>
      <c r="U28" s="108"/>
      <c r="V28" s="108"/>
      <c r="W28" s="108"/>
    </row>
    <row r="29" spans="2:23" x14ac:dyDescent="0.2">
      <c r="O29" s="144"/>
      <c r="P29" s="144"/>
      <c r="Q29" s="122"/>
      <c r="R29" s="149">
        <f t="shared" si="5"/>
        <v>0.98700095663909349</v>
      </c>
      <c r="S29" s="149">
        <f t="shared" si="6"/>
        <v>1.2999043360906532E-2</v>
      </c>
      <c r="T29" s="129"/>
      <c r="U29" s="108"/>
      <c r="V29" s="108"/>
      <c r="W29" s="108"/>
    </row>
    <row r="30" spans="2:23" x14ac:dyDescent="0.2">
      <c r="O30" s="144"/>
      <c r="P30" s="144"/>
      <c r="Q30" s="114"/>
      <c r="R30" s="150"/>
      <c r="S30" s="150"/>
      <c r="T30" s="130"/>
      <c r="U30" s="108"/>
      <c r="V30" s="108"/>
      <c r="W30" s="108"/>
    </row>
    <row r="31" spans="2:23" x14ac:dyDescent="0.2">
      <c r="O31" s="144"/>
      <c r="P31" s="144"/>
      <c r="Q31" s="114"/>
      <c r="R31" s="141"/>
      <c r="S31" s="141"/>
      <c r="T31" s="131"/>
      <c r="U31" s="108"/>
      <c r="V31" s="108"/>
      <c r="W31" s="108"/>
    </row>
    <row r="32" spans="2:23" x14ac:dyDescent="0.2">
      <c r="O32" s="144"/>
      <c r="P32" s="144"/>
      <c r="Q32" s="114"/>
      <c r="R32" s="141"/>
      <c r="S32" s="141"/>
      <c r="T32" s="131"/>
      <c r="U32" s="108"/>
      <c r="V32" s="108"/>
      <c r="W32" s="108"/>
    </row>
    <row r="33" spans="15:23" x14ac:dyDescent="0.2">
      <c r="O33" s="144"/>
      <c r="P33" s="144"/>
      <c r="Q33" s="114"/>
      <c r="R33" s="148"/>
      <c r="S33" s="148"/>
      <c r="T33" s="136"/>
      <c r="U33" s="108"/>
      <c r="V33" s="108"/>
      <c r="W33" s="108"/>
    </row>
    <row r="34" spans="15:23" x14ac:dyDescent="0.2">
      <c r="O34" s="144"/>
      <c r="P34" s="144"/>
      <c r="Q34" s="114"/>
      <c r="R34" s="148"/>
      <c r="S34" s="148"/>
      <c r="T34" s="111"/>
      <c r="U34" s="108"/>
      <c r="V34" s="108"/>
      <c r="W34" s="108"/>
    </row>
    <row r="35" spans="15:23" x14ac:dyDescent="0.2">
      <c r="Q35" s="111"/>
      <c r="R35" s="142"/>
      <c r="S35" s="142"/>
      <c r="T35" s="111"/>
      <c r="U35" s="108"/>
      <c r="V35" s="108"/>
      <c r="W35" s="108"/>
    </row>
    <row r="36" spans="15:23" x14ac:dyDescent="0.2">
      <c r="Q36" s="108"/>
      <c r="R36" s="138"/>
      <c r="S36" s="138"/>
      <c r="T36" s="108"/>
      <c r="U36" s="108"/>
      <c r="V36" s="108"/>
      <c r="W36" s="108"/>
    </row>
    <row r="37" spans="15:23" x14ac:dyDescent="0.2">
      <c r="Q37" s="108"/>
      <c r="R37" s="138"/>
      <c r="S37" s="138"/>
      <c r="T37" s="108"/>
      <c r="U37" s="108"/>
      <c r="V37" s="108"/>
      <c r="W37" s="108"/>
    </row>
    <row r="38" spans="15:23" x14ac:dyDescent="0.2">
      <c r="Q38" s="108"/>
      <c r="R38" s="138"/>
      <c r="S38" s="138"/>
      <c r="T38" s="108"/>
      <c r="U38" s="108"/>
      <c r="V38" s="108"/>
      <c r="W38" s="108"/>
    </row>
    <row r="39" spans="15:23" x14ac:dyDescent="0.2">
      <c r="Q39" s="108"/>
      <c r="R39" s="109"/>
      <c r="S39" s="109"/>
      <c r="T39" s="108"/>
      <c r="U39" s="108"/>
      <c r="V39" s="108"/>
      <c r="W39" s="108"/>
    </row>
    <row r="40" spans="15:23" x14ac:dyDescent="0.2">
      <c r="Q40" s="108"/>
      <c r="R40" s="109"/>
      <c r="S40" s="109"/>
      <c r="T40" s="108"/>
      <c r="U40" s="108"/>
      <c r="V40" s="108"/>
      <c r="W40" s="108"/>
    </row>
    <row r="41" spans="15:23" x14ac:dyDescent="0.2">
      <c r="Q41" s="108"/>
      <c r="R41" s="109"/>
      <c r="S41" s="109"/>
      <c r="T41" s="108"/>
      <c r="U41" s="108"/>
      <c r="V41" s="108"/>
      <c r="W41" s="108"/>
    </row>
    <row r="42" spans="15:23" x14ac:dyDescent="0.2">
      <c r="Q42" s="108"/>
      <c r="R42" s="109"/>
      <c r="S42" s="109"/>
      <c r="T42" s="108"/>
      <c r="U42" s="108"/>
      <c r="V42" s="108"/>
      <c r="W42" s="108"/>
    </row>
    <row r="43" spans="15:23" x14ac:dyDescent="0.2">
      <c r="Q43" s="108"/>
      <c r="R43" s="109"/>
      <c r="S43" s="109"/>
      <c r="T43" s="108"/>
      <c r="U43" s="108"/>
      <c r="V43" s="108"/>
      <c r="W43" s="108"/>
    </row>
    <row r="44" spans="15:23" x14ac:dyDescent="0.2">
      <c r="Q44" s="108"/>
      <c r="R44" s="109"/>
      <c r="S44" s="109"/>
      <c r="T44" s="108"/>
      <c r="U44" s="108"/>
      <c r="V44" s="108"/>
      <c r="W44" s="108"/>
    </row>
    <row r="45" spans="15:23" x14ac:dyDescent="0.2">
      <c r="Q45" s="108"/>
      <c r="R45" s="109"/>
      <c r="S45" s="109"/>
      <c r="T45" s="108"/>
      <c r="U45" s="108"/>
      <c r="V45" s="108"/>
      <c r="W45" s="108"/>
    </row>
    <row r="46" spans="15:23" x14ac:dyDescent="0.2">
      <c r="Q46" s="108"/>
      <c r="R46" s="109"/>
      <c r="S46" s="109"/>
      <c r="T46" s="108"/>
      <c r="U46" s="108"/>
      <c r="V46" s="108"/>
      <c r="W46" s="108"/>
    </row>
    <row r="47" spans="15:23" x14ac:dyDescent="0.2">
      <c r="Q47" s="108"/>
      <c r="R47" s="109"/>
      <c r="S47" s="109"/>
      <c r="T47" s="108"/>
      <c r="U47" s="108"/>
      <c r="V47" s="108"/>
      <c r="W47" s="108"/>
    </row>
    <row r="48" spans="15:23" x14ac:dyDescent="0.2">
      <c r="Q48" s="108"/>
      <c r="R48" s="109"/>
      <c r="S48" s="109"/>
      <c r="T48" s="108"/>
      <c r="U48" s="108"/>
      <c r="V48" s="108"/>
      <c r="W48" s="108"/>
    </row>
    <row r="49" spans="2:23" x14ac:dyDescent="0.2">
      <c r="B49" s="32" t="s">
        <v>22</v>
      </c>
      <c r="Q49" s="108"/>
      <c r="R49" s="109"/>
      <c r="S49" s="109"/>
      <c r="T49" s="108"/>
      <c r="U49" s="108"/>
      <c r="V49" s="108"/>
      <c r="W49" s="108"/>
    </row>
    <row r="50" spans="2:23" x14ac:dyDescent="0.2">
      <c r="Q50" s="108"/>
      <c r="R50" s="109"/>
      <c r="S50" s="109"/>
      <c r="T50" s="108"/>
      <c r="U50" s="108"/>
      <c r="V50" s="108"/>
      <c r="W50" s="108"/>
    </row>
    <row r="51" spans="2:23" x14ac:dyDescent="0.2">
      <c r="Q51" s="108"/>
      <c r="R51" s="109"/>
      <c r="S51" s="109"/>
      <c r="T51" s="108"/>
      <c r="U51" s="108"/>
      <c r="V51" s="108"/>
      <c r="W51" s="108"/>
    </row>
    <row r="52" spans="2:23" x14ac:dyDescent="0.2">
      <c r="Q52" s="108"/>
      <c r="R52" s="109"/>
      <c r="S52" s="109"/>
      <c r="T52" s="108"/>
      <c r="U52" s="108"/>
      <c r="V52" s="108"/>
      <c r="W52" s="108"/>
    </row>
    <row r="53" spans="2:23" x14ac:dyDescent="0.2">
      <c r="Q53" s="108"/>
      <c r="R53" s="109"/>
      <c r="S53" s="109"/>
      <c r="T53" s="108"/>
      <c r="U53" s="108"/>
      <c r="V53" s="108"/>
      <c r="W53" s="108"/>
    </row>
    <row r="54" spans="2:23" x14ac:dyDescent="0.2">
      <c r="Q54" s="108"/>
      <c r="R54" s="109"/>
      <c r="S54" s="109"/>
      <c r="T54" s="108"/>
      <c r="U54" s="108"/>
      <c r="V54" s="108"/>
      <c r="W54" s="108"/>
    </row>
    <row r="55" spans="2:23" x14ac:dyDescent="0.2">
      <c r="Q55" s="108"/>
      <c r="R55" s="109"/>
      <c r="S55" s="109"/>
      <c r="T55" s="108"/>
      <c r="U55" s="108"/>
      <c r="V55" s="108"/>
      <c r="W55" s="108"/>
    </row>
    <row r="56" spans="2:23" x14ac:dyDescent="0.2">
      <c r="Q56" s="108"/>
      <c r="R56" s="109"/>
      <c r="S56" s="109"/>
      <c r="T56" s="108"/>
      <c r="U56" s="108"/>
      <c r="V56" s="108"/>
      <c r="W56" s="108"/>
    </row>
    <row r="57" spans="2:23" x14ac:dyDescent="0.2">
      <c r="Q57" s="108"/>
      <c r="R57" s="109"/>
      <c r="S57" s="109"/>
      <c r="T57" s="108"/>
      <c r="U57" s="108"/>
      <c r="V57" s="108"/>
      <c r="W57" s="108"/>
    </row>
    <row r="58" spans="2:23" x14ac:dyDescent="0.2">
      <c r="Q58" s="108"/>
      <c r="R58" s="109"/>
      <c r="S58" s="109"/>
      <c r="T58" s="108"/>
      <c r="U58" s="108"/>
      <c r="V58" s="108"/>
      <c r="W58" s="108"/>
    </row>
    <row r="59" spans="2:23" x14ac:dyDescent="0.2">
      <c r="Q59" s="108"/>
      <c r="R59" s="109"/>
      <c r="S59" s="109"/>
      <c r="T59" s="108"/>
      <c r="U59" s="108"/>
      <c r="V59" s="108"/>
      <c r="W59" s="108"/>
    </row>
    <row r="60" spans="2:23" x14ac:dyDescent="0.2">
      <c r="Q60" s="108"/>
      <c r="R60" s="109"/>
      <c r="S60" s="109"/>
      <c r="T60" s="108"/>
      <c r="U60" s="108"/>
      <c r="V60" s="108"/>
      <c r="W60" s="108"/>
    </row>
    <row r="61" spans="2:23" x14ac:dyDescent="0.2">
      <c r="Q61" s="108"/>
      <c r="R61" s="109"/>
      <c r="S61" s="109"/>
      <c r="T61" s="108"/>
      <c r="U61" s="108"/>
      <c r="V61" s="108"/>
      <c r="W61" s="108"/>
    </row>
    <row r="62" spans="2:23" x14ac:dyDescent="0.2">
      <c r="Q62" s="108"/>
      <c r="R62" s="109"/>
      <c r="S62" s="109"/>
      <c r="T62" s="108"/>
      <c r="U62" s="108"/>
      <c r="V62" s="108"/>
      <c r="W62" s="108"/>
    </row>
    <row r="63" spans="2:23" x14ac:dyDescent="0.2">
      <c r="Q63" s="108"/>
      <c r="R63" s="109"/>
      <c r="S63" s="109"/>
      <c r="T63" s="108"/>
      <c r="U63" s="108"/>
      <c r="V63" s="108"/>
      <c r="W63" s="108"/>
    </row>
    <row r="64" spans="2:23" x14ac:dyDescent="0.2">
      <c r="Q64" s="108"/>
      <c r="R64" s="109"/>
      <c r="S64" s="109"/>
      <c r="T64" s="108"/>
      <c r="U64" s="108"/>
      <c r="V64" s="108"/>
      <c r="W64" s="108"/>
    </row>
    <row r="65" spans="2:23" x14ac:dyDescent="0.2">
      <c r="Q65" s="108"/>
      <c r="R65" s="109"/>
      <c r="S65" s="109"/>
      <c r="T65" s="108"/>
      <c r="U65" s="108"/>
      <c r="V65" s="108"/>
      <c r="W65" s="108"/>
    </row>
    <row r="66" spans="2:23" x14ac:dyDescent="0.2">
      <c r="Q66" s="108"/>
      <c r="R66" s="109"/>
      <c r="S66" s="109"/>
      <c r="T66" s="108"/>
      <c r="U66" s="108"/>
      <c r="V66" s="108"/>
      <c r="W66" s="108"/>
    </row>
    <row r="67" spans="2:23" x14ac:dyDescent="0.2">
      <c r="Q67" s="108"/>
      <c r="R67" s="109"/>
      <c r="S67" s="109"/>
      <c r="T67" s="108"/>
      <c r="U67" s="108"/>
      <c r="V67" s="108"/>
      <c r="W67" s="108"/>
    </row>
    <row r="68" spans="2:23" x14ac:dyDescent="0.2">
      <c r="Q68" s="108"/>
      <c r="R68" s="109"/>
      <c r="S68" s="109"/>
      <c r="T68" s="108"/>
      <c r="U68" s="108"/>
      <c r="V68" s="108"/>
      <c r="W68" s="108"/>
    </row>
    <row r="69" spans="2:23" x14ac:dyDescent="0.2">
      <c r="Q69" s="108"/>
      <c r="R69" s="109"/>
      <c r="S69" s="109"/>
      <c r="T69" s="108"/>
      <c r="U69" s="108"/>
      <c r="V69" s="108"/>
      <c r="W69" s="108"/>
    </row>
    <row r="70" spans="2:23" x14ac:dyDescent="0.2">
      <c r="B70" s="32" t="s">
        <v>22</v>
      </c>
      <c r="Q70" s="108"/>
      <c r="R70" s="109"/>
      <c r="S70" s="109"/>
      <c r="T70" s="108"/>
      <c r="U70" s="108"/>
      <c r="V70" s="108"/>
      <c r="W70" s="108"/>
    </row>
    <row r="71" spans="2:23" x14ac:dyDescent="0.2">
      <c r="Q71" s="108"/>
      <c r="R71" s="109"/>
      <c r="S71" s="109"/>
      <c r="T71" s="108"/>
      <c r="U71" s="108"/>
      <c r="V71" s="108"/>
      <c r="W71" s="108"/>
    </row>
    <row r="72" spans="2:23" x14ac:dyDescent="0.2">
      <c r="Q72" s="108"/>
      <c r="R72" s="109"/>
      <c r="S72" s="109"/>
      <c r="T72" s="108"/>
      <c r="U72" s="108"/>
      <c r="V72" s="108"/>
      <c r="W72" s="108"/>
    </row>
    <row r="73" spans="2:23" x14ac:dyDescent="0.2">
      <c r="Q73" s="108"/>
      <c r="R73" s="109"/>
      <c r="S73" s="109"/>
      <c r="T73" s="108"/>
      <c r="U73" s="108"/>
      <c r="V73" s="108"/>
      <c r="W73" s="108"/>
    </row>
    <row r="74" spans="2:23" x14ac:dyDescent="0.2">
      <c r="Q74" s="108"/>
      <c r="R74" s="109"/>
      <c r="S74" s="109"/>
      <c r="T74" s="108"/>
      <c r="U74" s="108"/>
      <c r="V74" s="108"/>
      <c r="W74" s="108"/>
    </row>
    <row r="75" spans="2:23" x14ac:dyDescent="0.2">
      <c r="Q75" s="108"/>
      <c r="R75" s="109"/>
      <c r="S75" s="109"/>
      <c r="T75" s="108"/>
      <c r="U75" s="108"/>
      <c r="V75" s="108"/>
      <c r="W75" s="108"/>
    </row>
    <row r="76" spans="2:23" x14ac:dyDescent="0.2">
      <c r="Q76" s="108"/>
      <c r="R76" s="109"/>
      <c r="S76" s="109"/>
      <c r="T76" s="108"/>
      <c r="U76" s="108"/>
      <c r="V76" s="108"/>
      <c r="W76" s="108"/>
    </row>
    <row r="77" spans="2:23" x14ac:dyDescent="0.2">
      <c r="Q77" s="108"/>
      <c r="R77" s="109"/>
      <c r="S77" s="109"/>
      <c r="T77" s="108"/>
      <c r="U77" s="108"/>
      <c r="V77" s="108"/>
      <c r="W77" s="108"/>
    </row>
    <row r="78" spans="2:23" x14ac:dyDescent="0.2">
      <c r="Q78" s="108"/>
      <c r="R78" s="109"/>
      <c r="S78" s="109"/>
      <c r="T78" s="108"/>
      <c r="U78" s="108"/>
      <c r="V78" s="108"/>
      <c r="W78" s="108"/>
    </row>
    <row r="79" spans="2:23" x14ac:dyDescent="0.2">
      <c r="Q79" s="108"/>
      <c r="R79" s="109"/>
      <c r="S79" s="109"/>
      <c r="T79" s="108"/>
      <c r="U79" s="108"/>
      <c r="V79" s="108"/>
      <c r="W79" s="108"/>
    </row>
    <row r="80" spans="2:23" x14ac:dyDescent="0.2">
      <c r="Q80" s="108"/>
      <c r="R80" s="109"/>
      <c r="S80" s="109"/>
      <c r="T80" s="108"/>
      <c r="U80" s="108"/>
      <c r="V80" s="108"/>
      <c r="W80" s="108"/>
    </row>
    <row r="81" spans="17:23" x14ac:dyDescent="0.2">
      <c r="Q81" s="108"/>
      <c r="R81" s="109"/>
      <c r="S81" s="109"/>
      <c r="T81" s="108"/>
      <c r="U81" s="108"/>
      <c r="V81" s="108"/>
      <c r="W81" s="108"/>
    </row>
  </sheetData>
  <mergeCells count="4">
    <mergeCell ref="B7:F7"/>
    <mergeCell ref="B8:F8"/>
    <mergeCell ref="B9:F9"/>
    <mergeCell ref="B10:F10"/>
  </mergeCells>
  <printOptions horizontalCentered="1"/>
  <pageMargins left="0.15748031496062992" right="0.15748031496062992" top="0.19685039370078741" bottom="0.15748031496062992" header="0.15748031496062992" footer="0.15748031496062992"/>
  <pageSetup scale="53" orientation="landscape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D0BC5-97B2-49A7-A787-69018B27C99B}">
  <dimension ref="B1:W81"/>
  <sheetViews>
    <sheetView showGridLines="0" tabSelected="1" view="pageBreakPreview" zoomScaleNormal="100" zoomScaleSheetLayoutView="100" workbookViewId="0">
      <selection activeCell="C3" sqref="C3"/>
    </sheetView>
  </sheetViews>
  <sheetFormatPr baseColWidth="10" defaultRowHeight="14.25" x14ac:dyDescent="0.2"/>
  <cols>
    <col min="1" max="1" width="0.5703125" style="105" customWidth="1"/>
    <col min="2" max="2" width="47.140625" style="105" customWidth="1"/>
    <col min="3" max="3" width="26" style="105" customWidth="1"/>
    <col min="4" max="5" width="18.5703125" style="105" customWidth="1"/>
    <col min="6" max="6" width="18.7109375" style="105" customWidth="1"/>
    <col min="7" max="7" width="5.42578125" style="105" customWidth="1"/>
    <col min="8" max="8" width="3" style="105" customWidth="1"/>
    <col min="9" max="9" width="12.5703125" style="105" customWidth="1"/>
    <col min="10" max="10" width="14.140625" style="105" bestFit="1" customWidth="1"/>
    <col min="11" max="13" width="11.42578125" style="105"/>
    <col min="14" max="14" width="11.42578125" style="105" customWidth="1"/>
    <col min="15" max="15" width="12.5703125" style="105" customWidth="1"/>
    <col min="16" max="16" width="11.140625" style="105" customWidth="1"/>
    <col min="17" max="17" width="12" style="105" customWidth="1"/>
    <col min="18" max="18" width="18" style="156" customWidth="1"/>
    <col min="19" max="19" width="19.140625" style="106" customWidth="1"/>
    <col min="20" max="20" width="23.28515625" style="105" customWidth="1"/>
    <col min="21" max="16384" width="11.42578125" style="105"/>
  </cols>
  <sheetData>
    <row r="1" spans="2:22" ht="3.75" customHeight="1" x14ac:dyDescent="0.2"/>
    <row r="2" spans="2:22" x14ac:dyDescent="0.2">
      <c r="B2" s="107"/>
      <c r="C2" s="107"/>
      <c r="D2" s="107"/>
      <c r="E2" s="107"/>
      <c r="F2" s="107"/>
      <c r="G2" s="6"/>
      <c r="O2" s="144"/>
      <c r="P2" s="144"/>
      <c r="Q2" s="114"/>
      <c r="R2" s="112"/>
      <c r="S2" s="145"/>
      <c r="T2" s="108"/>
      <c r="U2" s="108"/>
      <c r="V2" s="108"/>
    </row>
    <row r="3" spans="2:22" x14ac:dyDescent="0.2">
      <c r="B3" s="107"/>
      <c r="C3" s="107"/>
      <c r="D3" s="107"/>
      <c r="E3" s="107"/>
      <c r="F3" s="107"/>
      <c r="G3" s="110"/>
      <c r="O3" s="144"/>
      <c r="P3" s="144"/>
      <c r="Q3" s="114"/>
      <c r="R3" s="112"/>
      <c r="S3" s="145"/>
      <c r="T3" s="108"/>
      <c r="U3" s="108"/>
      <c r="V3" s="108"/>
    </row>
    <row r="4" spans="2:22" x14ac:dyDescent="0.2">
      <c r="B4" s="107"/>
      <c r="C4" s="107"/>
      <c r="D4" s="107"/>
      <c r="E4" s="107"/>
      <c r="F4" s="107"/>
      <c r="G4" s="110"/>
      <c r="O4" s="144"/>
      <c r="P4" s="144"/>
      <c r="Q4" s="114"/>
      <c r="R4" s="112"/>
      <c r="S4" s="145"/>
      <c r="T4" s="108"/>
      <c r="U4" s="108"/>
      <c r="V4" s="108"/>
    </row>
    <row r="5" spans="2:22" x14ac:dyDescent="0.2">
      <c r="B5" s="107"/>
      <c r="C5" s="107"/>
      <c r="D5" s="107"/>
      <c r="E5" s="107"/>
      <c r="F5" s="107"/>
      <c r="G5" s="110"/>
      <c r="O5" s="144"/>
      <c r="P5" s="144"/>
      <c r="Q5" s="114"/>
      <c r="R5" s="112"/>
      <c r="S5" s="145"/>
      <c r="T5" s="111"/>
      <c r="U5" s="108"/>
      <c r="V5" s="108"/>
    </row>
    <row r="6" spans="2:22" x14ac:dyDescent="0.2">
      <c r="B6" s="107"/>
      <c r="C6" s="107"/>
      <c r="D6" s="107"/>
      <c r="E6" s="107"/>
      <c r="F6" s="107"/>
      <c r="O6" s="144"/>
      <c r="P6" s="144"/>
      <c r="Q6" s="114"/>
      <c r="R6" s="112"/>
      <c r="S6" s="145"/>
      <c r="T6" s="136"/>
      <c r="U6" s="108"/>
      <c r="V6" s="108"/>
    </row>
    <row r="7" spans="2:22" ht="15.75" x14ac:dyDescent="0.25">
      <c r="B7" s="152" t="s">
        <v>0</v>
      </c>
      <c r="C7" s="152"/>
      <c r="D7" s="152"/>
      <c r="E7" s="152"/>
      <c r="F7" s="152"/>
      <c r="O7" s="144"/>
      <c r="P7" s="144"/>
      <c r="Q7" s="114"/>
      <c r="R7" s="112"/>
      <c r="S7" s="145"/>
      <c r="T7" s="136"/>
      <c r="U7" s="108"/>
      <c r="V7" s="108"/>
    </row>
    <row r="8" spans="2:22" ht="15" customHeight="1" x14ac:dyDescent="0.25">
      <c r="B8" s="152" t="s">
        <v>1</v>
      </c>
      <c r="C8" s="152"/>
      <c r="D8" s="152"/>
      <c r="E8" s="152"/>
      <c r="F8" s="152"/>
      <c r="O8" s="144"/>
      <c r="P8" s="144"/>
      <c r="Q8" s="114"/>
      <c r="R8" s="112"/>
      <c r="S8" s="145"/>
      <c r="T8" s="136"/>
      <c r="U8" s="108"/>
      <c r="V8" s="108"/>
    </row>
    <row r="9" spans="2:22" ht="15.75" x14ac:dyDescent="0.25">
      <c r="B9" s="152" t="s">
        <v>2</v>
      </c>
      <c r="C9" s="152"/>
      <c r="D9" s="152"/>
      <c r="E9" s="152"/>
      <c r="F9" s="152"/>
      <c r="O9" s="144"/>
      <c r="P9" s="144"/>
      <c r="Q9" s="114"/>
      <c r="R9" s="157"/>
      <c r="S9" s="146"/>
      <c r="T9" s="136"/>
      <c r="U9" s="108"/>
      <c r="V9" s="108"/>
    </row>
    <row r="10" spans="2:22" ht="15.75" x14ac:dyDescent="0.25">
      <c r="B10" s="152" t="s">
        <v>136</v>
      </c>
      <c r="C10" s="152"/>
      <c r="D10" s="152"/>
      <c r="E10" s="152"/>
      <c r="F10" s="152"/>
      <c r="O10" s="144"/>
      <c r="P10" s="144"/>
      <c r="Q10" s="114"/>
      <c r="R10" s="157" t="s">
        <v>3</v>
      </c>
      <c r="S10" s="146" t="s">
        <v>4</v>
      </c>
      <c r="T10" s="136"/>
      <c r="U10" s="108"/>
      <c r="V10" s="108"/>
    </row>
    <row r="11" spans="2:22" ht="15.75" x14ac:dyDescent="0.2">
      <c r="B11" s="116" t="s">
        <v>5</v>
      </c>
      <c r="C11" s="117" t="s">
        <v>3</v>
      </c>
      <c r="D11" s="118" t="s">
        <v>4</v>
      </c>
      <c r="E11" s="118" t="s">
        <v>6</v>
      </c>
      <c r="F11" s="119" t="s">
        <v>7</v>
      </c>
      <c r="I11" s="120"/>
      <c r="J11" s="120"/>
      <c r="K11" s="120"/>
      <c r="L11" s="120"/>
      <c r="O11" s="144"/>
      <c r="P11" s="144"/>
      <c r="Q11" s="122"/>
      <c r="R11" s="157">
        <f>1-S11</f>
        <v>9.4404496154558704E-3</v>
      </c>
      <c r="S11" s="146">
        <f>D14/C14</f>
        <v>0.99055955038454413</v>
      </c>
      <c r="T11" s="143"/>
      <c r="U11" s="108"/>
      <c r="V11" s="108"/>
    </row>
    <row r="12" spans="2:22" ht="15" x14ac:dyDescent="0.2">
      <c r="B12" s="123" t="s">
        <v>8</v>
      </c>
      <c r="C12" s="124">
        <f>SUM(C13:C16)</f>
        <v>840186013.48000002</v>
      </c>
      <c r="D12" s="124">
        <f>SUM(D13:D16)</f>
        <v>845247209.78999996</v>
      </c>
      <c r="E12" s="124">
        <f>D12-C12</f>
        <v>5061196.3099999428</v>
      </c>
      <c r="F12" s="125">
        <f>D12/C12</f>
        <v>1.0060238997421973</v>
      </c>
      <c r="I12" s="120"/>
      <c r="J12" s="120"/>
      <c r="K12" s="120"/>
      <c r="L12" s="120"/>
      <c r="M12" s="120"/>
      <c r="N12" s="120"/>
      <c r="O12" s="144"/>
      <c r="P12" s="144"/>
      <c r="Q12" s="122"/>
      <c r="R12" s="157">
        <f t="shared" ref="R12:R13" si="0">1-S12</f>
        <v>9.6057341091824178E-3</v>
      </c>
      <c r="S12" s="146">
        <f t="shared" ref="S12:S13" si="1">D15/C15</f>
        <v>0.99039426589081758</v>
      </c>
      <c r="T12" s="143"/>
      <c r="U12" s="108"/>
      <c r="V12" s="108"/>
    </row>
    <row r="13" spans="2:22" x14ac:dyDescent="0.2">
      <c r="B13" s="24" t="s">
        <v>9</v>
      </c>
      <c r="C13" s="55">
        <v>16072429</v>
      </c>
      <c r="D13" s="55">
        <v>16072429</v>
      </c>
      <c r="E13" s="55">
        <f>D13-C13</f>
        <v>0</v>
      </c>
      <c r="F13" s="54">
        <f>D13/C13</f>
        <v>1</v>
      </c>
      <c r="I13" s="120"/>
      <c r="J13" s="126"/>
      <c r="K13" s="126"/>
      <c r="L13" s="126"/>
      <c r="O13" s="144"/>
      <c r="P13" s="144"/>
      <c r="Q13" s="122"/>
      <c r="R13" s="157">
        <f t="shared" si="0"/>
        <v>-1.1000317938012478</v>
      </c>
      <c r="S13" s="146">
        <f t="shared" si="1"/>
        <v>2.1000317938012478</v>
      </c>
      <c r="T13" s="143"/>
      <c r="U13" s="108"/>
      <c r="V13" s="108"/>
    </row>
    <row r="14" spans="2:22" x14ac:dyDescent="0.2">
      <c r="B14" s="24" t="s">
        <v>10</v>
      </c>
      <c r="C14" s="55">
        <v>495856131.93000001</v>
      </c>
      <c r="D14" s="55">
        <v>491175027.10000002</v>
      </c>
      <c r="E14" s="55">
        <f t="shared" ref="E14:E15" si="2">D14-C14</f>
        <v>-4681104.8299999833</v>
      </c>
      <c r="F14" s="54">
        <f>D14/C14</f>
        <v>0.99055955038454413</v>
      </c>
      <c r="I14" s="120"/>
      <c r="J14" s="126"/>
      <c r="L14" s="126"/>
      <c r="O14" s="144"/>
      <c r="P14" s="144"/>
      <c r="Q14" s="122"/>
      <c r="R14" s="137"/>
      <c r="S14" s="147"/>
      <c r="T14" s="143"/>
      <c r="U14" s="108"/>
      <c r="V14" s="108"/>
    </row>
    <row r="15" spans="2:22" x14ac:dyDescent="0.2">
      <c r="B15" s="24" t="s">
        <v>11</v>
      </c>
      <c r="C15" s="55">
        <v>316636130.61000001</v>
      </c>
      <c r="D15" s="55">
        <v>313594608.13</v>
      </c>
      <c r="E15" s="55">
        <f t="shared" si="2"/>
        <v>-3041522.4800000191</v>
      </c>
      <c r="F15" s="54">
        <f>D15/C15</f>
        <v>0.99039426589081758</v>
      </c>
      <c r="I15" s="120"/>
      <c r="J15" s="126"/>
      <c r="L15" s="126"/>
      <c r="O15" s="144"/>
      <c r="P15" s="144"/>
      <c r="Q15" s="122"/>
      <c r="R15" s="137"/>
      <c r="S15" s="147"/>
      <c r="T15" s="143"/>
      <c r="U15" s="108"/>
      <c r="V15" s="108"/>
    </row>
    <row r="16" spans="2:22" x14ac:dyDescent="0.2">
      <c r="B16" s="24" t="s">
        <v>12</v>
      </c>
      <c r="C16" s="55">
        <v>11621321.939999999</v>
      </c>
      <c r="D16" s="55">
        <v>24405145.559999999</v>
      </c>
      <c r="E16" s="55">
        <f>D16-C16</f>
        <v>12783823.619999999</v>
      </c>
      <c r="F16" s="54">
        <f>D16/C16</f>
        <v>2.1000317938012478</v>
      </c>
      <c r="I16" s="120"/>
      <c r="J16" s="126"/>
      <c r="L16" s="126"/>
      <c r="O16" s="144"/>
      <c r="P16" s="144"/>
      <c r="Q16" s="122"/>
      <c r="R16" s="137"/>
      <c r="S16" s="147"/>
      <c r="T16" s="122"/>
      <c r="U16" s="108"/>
      <c r="V16" s="108"/>
    </row>
    <row r="17" spans="2:23" ht="15.75" x14ac:dyDescent="0.2">
      <c r="B17" s="116" t="s">
        <v>13</v>
      </c>
      <c r="C17" s="117" t="s">
        <v>3</v>
      </c>
      <c r="D17" s="118" t="s">
        <v>4</v>
      </c>
      <c r="E17" s="118" t="s">
        <v>6</v>
      </c>
      <c r="F17" s="119" t="s">
        <v>7</v>
      </c>
      <c r="G17" s="115"/>
      <c r="I17" s="120"/>
      <c r="J17" s="120"/>
      <c r="K17" s="120"/>
      <c r="O17" s="144"/>
      <c r="P17" s="144"/>
      <c r="Q17" s="122"/>
      <c r="R17" s="137"/>
      <c r="S17" s="147"/>
      <c r="T17" s="122"/>
      <c r="U17" s="108"/>
      <c r="V17" s="108"/>
    </row>
    <row r="18" spans="2:23" ht="15" x14ac:dyDescent="0.2">
      <c r="B18" s="123" t="s">
        <v>14</v>
      </c>
      <c r="C18" s="124">
        <f>SUM(C19:C25)</f>
        <v>1032425749</v>
      </c>
      <c r="D18" s="124">
        <f t="shared" ref="D18" si="3">SUM(D19:D25)</f>
        <v>703540569.12</v>
      </c>
      <c r="E18" s="124">
        <f>D18-C18</f>
        <v>-328885179.88</v>
      </c>
      <c r="F18" s="125">
        <f>D18/C18</f>
        <v>0.6814442295743246</v>
      </c>
      <c r="G18" s="115"/>
      <c r="I18" s="128"/>
      <c r="J18" s="128"/>
      <c r="K18" s="128"/>
      <c r="L18" s="128"/>
      <c r="M18" s="120"/>
      <c r="N18" s="120"/>
      <c r="O18" s="144"/>
      <c r="P18" s="144"/>
      <c r="Q18" s="122"/>
      <c r="R18" s="137"/>
      <c r="S18" s="147"/>
      <c r="T18" s="122"/>
      <c r="U18" s="108"/>
      <c r="V18" s="108"/>
    </row>
    <row r="19" spans="2:23" x14ac:dyDescent="0.2">
      <c r="B19" s="24" t="s">
        <v>48</v>
      </c>
      <c r="C19" s="55">
        <v>604067000</v>
      </c>
      <c r="D19" s="55">
        <v>543771821.35000002</v>
      </c>
      <c r="E19" s="55">
        <f>D19-C19</f>
        <v>-60295178.649999976</v>
      </c>
      <c r="F19" s="54">
        <f>D19/C19</f>
        <v>0.90018461751759327</v>
      </c>
      <c r="G19" s="115"/>
      <c r="I19" s="120"/>
      <c r="J19" s="126"/>
      <c r="L19" s="128"/>
      <c r="O19" s="144"/>
      <c r="P19" s="144"/>
      <c r="Q19" s="122"/>
      <c r="R19" s="158"/>
      <c r="S19" s="148"/>
      <c r="T19" s="122"/>
      <c r="U19" s="108"/>
      <c r="V19" s="108"/>
    </row>
    <row r="20" spans="2:23" x14ac:dyDescent="0.2">
      <c r="B20" s="24" t="s">
        <v>49</v>
      </c>
      <c r="C20" s="55">
        <v>189751929</v>
      </c>
      <c r="D20" s="55">
        <v>137035731.43000001</v>
      </c>
      <c r="E20" s="55">
        <f t="shared" ref="E20:E25" si="4">D20-C20</f>
        <v>-52716197.569999993</v>
      </c>
      <c r="F20" s="54">
        <f>D20/C20</f>
        <v>0.72218360125340286</v>
      </c>
      <c r="G20" s="115"/>
      <c r="I20" s="120"/>
      <c r="J20" s="126"/>
      <c r="L20" s="128"/>
      <c r="O20" s="144"/>
      <c r="P20" s="144"/>
      <c r="Q20" s="122"/>
      <c r="R20" s="158"/>
      <c r="S20" s="148"/>
      <c r="T20" s="122"/>
      <c r="U20" s="108"/>
      <c r="V20" s="108"/>
    </row>
    <row r="21" spans="2:23" x14ac:dyDescent="0.2">
      <c r="B21" s="24" t="s">
        <v>17</v>
      </c>
      <c r="C21" s="55">
        <v>13752396</v>
      </c>
      <c r="D21" s="55">
        <v>17947338.239999998</v>
      </c>
      <c r="E21" s="55">
        <f t="shared" si="4"/>
        <v>4194942.2399999984</v>
      </c>
      <c r="F21" s="54">
        <f>D21/C21</f>
        <v>1.3050335548801821</v>
      </c>
      <c r="G21" s="115"/>
      <c r="I21" s="120"/>
      <c r="J21" s="126"/>
      <c r="L21" s="128"/>
      <c r="O21" s="144"/>
      <c r="P21" s="144"/>
      <c r="Q21" s="122"/>
      <c r="R21" s="158"/>
      <c r="S21" s="148"/>
      <c r="T21" s="122"/>
      <c r="U21" s="108"/>
      <c r="V21" s="108"/>
      <c r="W21" s="108"/>
    </row>
    <row r="22" spans="2:23" x14ac:dyDescent="0.2">
      <c r="B22" s="24" t="s">
        <v>18</v>
      </c>
      <c r="C22" s="55">
        <v>5985000</v>
      </c>
      <c r="D22" s="55">
        <v>1836621.5</v>
      </c>
      <c r="E22" s="55">
        <f t="shared" si="4"/>
        <v>-4148378.5</v>
      </c>
      <c r="F22" s="54">
        <f>D22/C22</f>
        <v>0.30687076023391813</v>
      </c>
      <c r="G22" s="115"/>
      <c r="I22" s="120"/>
      <c r="J22" s="126"/>
      <c r="L22" s="128"/>
      <c r="O22" s="144"/>
      <c r="P22" s="144"/>
      <c r="Q22" s="122"/>
      <c r="R22" s="158"/>
      <c r="S22" s="148"/>
      <c r="T22" s="122"/>
      <c r="U22" s="108"/>
      <c r="V22" s="108"/>
      <c r="W22" s="108"/>
    </row>
    <row r="23" spans="2:23" ht="14.25" customHeight="1" x14ac:dyDescent="0.2">
      <c r="B23" s="24" t="s">
        <v>19</v>
      </c>
      <c r="C23" s="55">
        <v>0</v>
      </c>
      <c r="D23" s="55">
        <v>0</v>
      </c>
      <c r="E23" s="55">
        <f>D23-C23</f>
        <v>0</v>
      </c>
      <c r="F23" s="54">
        <v>0</v>
      </c>
      <c r="G23" s="115"/>
      <c r="I23" s="120"/>
      <c r="J23" s="126"/>
      <c r="L23" s="128"/>
      <c r="O23" s="144"/>
      <c r="P23" s="144"/>
      <c r="Q23" s="122"/>
      <c r="R23" s="159" t="s">
        <v>3</v>
      </c>
      <c r="S23" s="149" t="s">
        <v>4</v>
      </c>
      <c r="T23" s="129"/>
      <c r="U23" s="108"/>
      <c r="V23" s="108"/>
      <c r="W23" s="108"/>
    </row>
    <row r="24" spans="2:23" x14ac:dyDescent="0.2">
      <c r="B24" s="24" t="s">
        <v>50</v>
      </c>
      <c r="C24" s="55">
        <v>218869424</v>
      </c>
      <c r="D24" s="55">
        <v>2949056.6</v>
      </c>
      <c r="E24" s="55">
        <f t="shared" si="4"/>
        <v>-215920367.40000001</v>
      </c>
      <c r="F24" s="54">
        <f>D24/C24</f>
        <v>1.3474045602642058E-2</v>
      </c>
      <c r="G24" s="115"/>
      <c r="I24" s="120"/>
      <c r="J24" s="126"/>
      <c r="L24" s="128"/>
      <c r="O24" s="144"/>
      <c r="P24" s="144"/>
      <c r="Q24" s="122"/>
      <c r="R24" s="159">
        <f>IFERROR(ABS(1-S24),0)</f>
        <v>9.9815382482406734E-2</v>
      </c>
      <c r="S24" s="149">
        <f>IFERROR(D19/C19,0)</f>
        <v>0.90018461751759327</v>
      </c>
      <c r="T24" s="129"/>
      <c r="U24" s="108"/>
      <c r="V24" s="108"/>
      <c r="W24" s="108"/>
    </row>
    <row r="25" spans="2:23" x14ac:dyDescent="0.2">
      <c r="B25" s="28" t="s">
        <v>21</v>
      </c>
      <c r="C25" s="52">
        <v>0</v>
      </c>
      <c r="D25" s="52">
        <v>0</v>
      </c>
      <c r="E25" s="52">
        <f t="shared" si="4"/>
        <v>0</v>
      </c>
      <c r="F25" s="51">
        <v>0</v>
      </c>
      <c r="G25" s="115"/>
      <c r="J25" s="126"/>
      <c r="L25" s="128"/>
      <c r="O25" s="144"/>
      <c r="P25" s="144"/>
      <c r="Q25" s="122"/>
      <c r="R25" s="159">
        <f t="shared" ref="R25:R29" si="5">IFERROR(ABS(1-S25),0)</f>
        <v>0.27781639874659714</v>
      </c>
      <c r="S25" s="149">
        <f t="shared" ref="S25:S29" si="6">IFERROR(D20/C20,0)</f>
        <v>0.72218360125340286</v>
      </c>
      <c r="T25" s="130"/>
      <c r="U25" s="108"/>
      <c r="V25" s="108"/>
      <c r="W25" s="108"/>
    </row>
    <row r="26" spans="2:23" x14ac:dyDescent="0.2">
      <c r="B26" s="140" t="s">
        <v>22</v>
      </c>
      <c r="H26" s="126"/>
      <c r="O26" s="144"/>
      <c r="P26" s="144"/>
      <c r="Q26" s="122"/>
      <c r="R26" s="159">
        <f t="shared" si="5"/>
        <v>0.30503355488018213</v>
      </c>
      <c r="S26" s="149">
        <f t="shared" si="6"/>
        <v>1.3050335548801821</v>
      </c>
      <c r="T26" s="131"/>
      <c r="U26" s="108"/>
      <c r="V26" s="108"/>
      <c r="W26" s="108"/>
    </row>
    <row r="27" spans="2:23" x14ac:dyDescent="0.2">
      <c r="O27" s="144"/>
      <c r="P27" s="144"/>
      <c r="Q27" s="122"/>
      <c r="R27" s="159">
        <f t="shared" si="5"/>
        <v>0.69312923976608187</v>
      </c>
      <c r="S27" s="149">
        <f>IFERROR(D22/C22,0)</f>
        <v>0.30687076023391813</v>
      </c>
      <c r="T27" s="129"/>
      <c r="U27" s="108"/>
      <c r="V27" s="108"/>
      <c r="W27" s="108"/>
    </row>
    <row r="28" spans="2:23" x14ac:dyDescent="0.2">
      <c r="B28" s="132"/>
      <c r="O28" s="144"/>
      <c r="P28" s="144"/>
      <c r="Q28" s="122"/>
      <c r="R28" s="159">
        <f t="shared" si="5"/>
        <v>1</v>
      </c>
      <c r="S28" s="149">
        <f t="shared" si="6"/>
        <v>0</v>
      </c>
      <c r="T28" s="129"/>
      <c r="U28" s="108"/>
      <c r="V28" s="108"/>
      <c r="W28" s="108"/>
    </row>
    <row r="29" spans="2:23" x14ac:dyDescent="0.2">
      <c r="O29" s="144"/>
      <c r="P29" s="144"/>
      <c r="Q29" s="122"/>
      <c r="R29" s="159">
        <f t="shared" si="5"/>
        <v>0.98652595439735791</v>
      </c>
      <c r="S29" s="149">
        <f t="shared" si="6"/>
        <v>1.3474045602642058E-2</v>
      </c>
      <c r="T29" s="129"/>
      <c r="U29" s="108"/>
      <c r="V29" s="108"/>
      <c r="W29" s="108"/>
    </row>
    <row r="30" spans="2:23" x14ac:dyDescent="0.2">
      <c r="O30" s="144"/>
      <c r="P30" s="144"/>
      <c r="Q30" s="114"/>
      <c r="R30" s="160"/>
      <c r="S30" s="150"/>
      <c r="T30" s="130"/>
      <c r="U30" s="108"/>
      <c r="V30" s="108"/>
      <c r="W30" s="108"/>
    </row>
    <row r="31" spans="2:23" x14ac:dyDescent="0.2">
      <c r="O31" s="144"/>
      <c r="P31" s="144"/>
      <c r="Q31" s="114"/>
      <c r="R31" s="161"/>
      <c r="S31" s="141"/>
      <c r="T31" s="131"/>
      <c r="U31" s="108"/>
      <c r="V31" s="108"/>
      <c r="W31" s="108"/>
    </row>
    <row r="32" spans="2:23" x14ac:dyDescent="0.2">
      <c r="O32" s="144"/>
      <c r="P32" s="144"/>
      <c r="Q32" s="114"/>
      <c r="R32" s="161"/>
      <c r="S32" s="141"/>
      <c r="T32" s="131"/>
      <c r="U32" s="108"/>
      <c r="V32" s="108"/>
      <c r="W32" s="108"/>
    </row>
    <row r="33" spans="15:23" x14ac:dyDescent="0.2">
      <c r="O33" s="144"/>
      <c r="P33" s="144"/>
      <c r="Q33" s="114"/>
      <c r="R33" s="158"/>
      <c r="S33" s="148"/>
      <c r="T33" s="136"/>
      <c r="U33" s="108"/>
      <c r="V33" s="108"/>
      <c r="W33" s="108"/>
    </row>
    <row r="34" spans="15:23" x14ac:dyDescent="0.2">
      <c r="O34" s="144"/>
      <c r="P34" s="144"/>
      <c r="Q34" s="114"/>
      <c r="R34" s="158"/>
      <c r="S34" s="148"/>
      <c r="T34" s="111"/>
      <c r="U34" s="108"/>
      <c r="V34" s="108"/>
      <c r="W34" s="108"/>
    </row>
    <row r="35" spans="15:23" x14ac:dyDescent="0.2">
      <c r="Q35" s="111"/>
      <c r="R35" s="158"/>
      <c r="S35" s="142"/>
      <c r="T35" s="111"/>
      <c r="U35" s="108"/>
      <c r="V35" s="108"/>
      <c r="W35" s="108"/>
    </row>
    <row r="36" spans="15:23" x14ac:dyDescent="0.2">
      <c r="Q36" s="108"/>
      <c r="R36" s="137"/>
      <c r="S36" s="138"/>
      <c r="T36" s="108"/>
      <c r="U36" s="108"/>
      <c r="V36" s="108"/>
      <c r="W36" s="108"/>
    </row>
    <row r="37" spans="15:23" x14ac:dyDescent="0.2">
      <c r="Q37" s="108"/>
      <c r="R37" s="137"/>
      <c r="S37" s="138"/>
      <c r="T37" s="108"/>
      <c r="U37" s="108"/>
      <c r="V37" s="108"/>
      <c r="W37" s="108"/>
    </row>
    <row r="38" spans="15:23" x14ac:dyDescent="0.2">
      <c r="Q38" s="108"/>
      <c r="R38" s="137"/>
      <c r="S38" s="138"/>
      <c r="T38" s="108"/>
      <c r="U38" s="108"/>
      <c r="V38" s="108"/>
      <c r="W38" s="108"/>
    </row>
    <row r="39" spans="15:23" x14ac:dyDescent="0.2">
      <c r="Q39" s="108"/>
      <c r="R39" s="112"/>
      <c r="S39" s="109"/>
      <c r="T39" s="108"/>
      <c r="U39" s="108"/>
      <c r="V39" s="108"/>
      <c r="W39" s="108"/>
    </row>
    <row r="40" spans="15:23" x14ac:dyDescent="0.2">
      <c r="Q40" s="108"/>
      <c r="R40" s="112"/>
      <c r="S40" s="109"/>
      <c r="T40" s="108"/>
      <c r="U40" s="108"/>
      <c r="V40" s="108"/>
      <c r="W40" s="108"/>
    </row>
    <row r="41" spans="15:23" x14ac:dyDescent="0.2">
      <c r="Q41" s="108"/>
      <c r="R41" s="112"/>
      <c r="S41" s="109"/>
      <c r="T41" s="108"/>
      <c r="U41" s="108"/>
      <c r="V41" s="108"/>
      <c r="W41" s="108"/>
    </row>
    <row r="42" spans="15:23" x14ac:dyDescent="0.2">
      <c r="Q42" s="108"/>
      <c r="R42" s="112"/>
      <c r="S42" s="109"/>
      <c r="T42" s="108"/>
      <c r="U42" s="108"/>
      <c r="V42" s="108"/>
      <c r="W42" s="108"/>
    </row>
    <row r="43" spans="15:23" x14ac:dyDescent="0.2">
      <c r="Q43" s="108"/>
      <c r="R43" s="112"/>
      <c r="S43" s="109"/>
      <c r="T43" s="108"/>
      <c r="U43" s="108"/>
      <c r="V43" s="108"/>
      <c r="W43" s="108"/>
    </row>
    <row r="44" spans="15:23" x14ac:dyDescent="0.2">
      <c r="Q44" s="108"/>
      <c r="R44" s="112"/>
      <c r="S44" s="109"/>
      <c r="T44" s="108"/>
      <c r="U44" s="108"/>
      <c r="V44" s="108"/>
      <c r="W44" s="108"/>
    </row>
    <row r="45" spans="15:23" x14ac:dyDescent="0.2">
      <c r="Q45" s="108"/>
      <c r="R45" s="112"/>
      <c r="S45" s="109"/>
      <c r="T45" s="108"/>
      <c r="U45" s="108"/>
      <c r="V45" s="108"/>
      <c r="W45" s="108"/>
    </row>
    <row r="46" spans="15:23" x14ac:dyDescent="0.2">
      <c r="Q46" s="108"/>
      <c r="R46" s="112"/>
      <c r="S46" s="109"/>
      <c r="T46" s="108"/>
      <c r="U46" s="108"/>
      <c r="V46" s="108"/>
      <c r="W46" s="108"/>
    </row>
    <row r="47" spans="15:23" x14ac:dyDescent="0.2">
      <c r="Q47" s="108"/>
      <c r="R47" s="112"/>
      <c r="S47" s="109"/>
      <c r="T47" s="108"/>
      <c r="U47" s="108"/>
      <c r="V47" s="108"/>
      <c r="W47" s="108"/>
    </row>
    <row r="48" spans="15:23" x14ac:dyDescent="0.2">
      <c r="Q48" s="108"/>
      <c r="R48" s="112"/>
      <c r="S48" s="109"/>
      <c r="T48" s="108"/>
      <c r="U48" s="108"/>
      <c r="V48" s="108"/>
      <c r="W48" s="108"/>
    </row>
    <row r="49" spans="2:23" x14ac:dyDescent="0.2">
      <c r="B49" s="32" t="s">
        <v>22</v>
      </c>
      <c r="Q49" s="108"/>
      <c r="R49" s="112"/>
      <c r="S49" s="109"/>
      <c r="T49" s="108"/>
      <c r="U49" s="108"/>
      <c r="V49" s="108"/>
      <c r="W49" s="108"/>
    </row>
    <row r="50" spans="2:23" x14ac:dyDescent="0.2">
      <c r="Q50" s="108"/>
      <c r="R50" s="112"/>
      <c r="S50" s="109"/>
      <c r="T50" s="108"/>
      <c r="U50" s="108"/>
      <c r="V50" s="108"/>
      <c r="W50" s="108"/>
    </row>
    <row r="51" spans="2:23" x14ac:dyDescent="0.2">
      <c r="Q51" s="108"/>
      <c r="R51" s="112"/>
      <c r="S51" s="109"/>
      <c r="T51" s="108"/>
      <c r="U51" s="108"/>
      <c r="V51" s="108"/>
      <c r="W51" s="108"/>
    </row>
    <row r="52" spans="2:23" x14ac:dyDescent="0.2">
      <c r="Q52" s="108"/>
      <c r="R52" s="112"/>
      <c r="S52" s="109"/>
      <c r="T52" s="108"/>
      <c r="U52" s="108"/>
      <c r="V52" s="108"/>
      <c r="W52" s="108"/>
    </row>
    <row r="53" spans="2:23" x14ac:dyDescent="0.2">
      <c r="Q53" s="108"/>
      <c r="R53" s="112"/>
      <c r="S53" s="109"/>
      <c r="T53" s="108"/>
      <c r="U53" s="108"/>
      <c r="V53" s="108"/>
      <c r="W53" s="108"/>
    </row>
    <row r="54" spans="2:23" x14ac:dyDescent="0.2">
      <c r="Q54" s="108"/>
      <c r="R54" s="112"/>
      <c r="S54" s="109"/>
      <c r="T54" s="108"/>
      <c r="U54" s="108"/>
      <c r="V54" s="108"/>
      <c r="W54" s="108"/>
    </row>
    <row r="55" spans="2:23" x14ac:dyDescent="0.2">
      <c r="Q55" s="108"/>
      <c r="R55" s="112"/>
      <c r="S55" s="109"/>
      <c r="T55" s="108"/>
      <c r="U55" s="108"/>
      <c r="V55" s="108"/>
      <c r="W55" s="108"/>
    </row>
    <row r="56" spans="2:23" x14ac:dyDescent="0.2">
      <c r="Q56" s="108"/>
      <c r="R56" s="112"/>
      <c r="S56" s="109"/>
      <c r="T56" s="108"/>
      <c r="U56" s="108"/>
      <c r="V56" s="108"/>
      <c r="W56" s="108"/>
    </row>
    <row r="57" spans="2:23" x14ac:dyDescent="0.2">
      <c r="Q57" s="108"/>
      <c r="R57" s="112"/>
      <c r="S57" s="109"/>
      <c r="T57" s="108"/>
      <c r="U57" s="108"/>
      <c r="V57" s="108"/>
      <c r="W57" s="108"/>
    </row>
    <row r="58" spans="2:23" x14ac:dyDescent="0.2">
      <c r="Q58" s="108"/>
      <c r="R58" s="112"/>
      <c r="S58" s="109"/>
      <c r="T58" s="108"/>
      <c r="U58" s="108"/>
      <c r="V58" s="108"/>
      <c r="W58" s="108"/>
    </row>
    <row r="59" spans="2:23" x14ac:dyDescent="0.2">
      <c r="Q59" s="108"/>
      <c r="R59" s="112"/>
      <c r="S59" s="109"/>
      <c r="T59" s="108"/>
      <c r="U59" s="108"/>
      <c r="V59" s="108"/>
      <c r="W59" s="108"/>
    </row>
    <row r="60" spans="2:23" x14ac:dyDescent="0.2">
      <c r="Q60" s="108"/>
      <c r="R60" s="112"/>
      <c r="S60" s="109"/>
      <c r="T60" s="108"/>
      <c r="U60" s="108"/>
      <c r="V60" s="108"/>
      <c r="W60" s="108"/>
    </row>
    <row r="61" spans="2:23" x14ac:dyDescent="0.2">
      <c r="Q61" s="108"/>
      <c r="R61" s="112"/>
      <c r="S61" s="109"/>
      <c r="T61" s="108"/>
      <c r="U61" s="108"/>
      <c r="V61" s="108"/>
      <c r="W61" s="108"/>
    </row>
    <row r="62" spans="2:23" x14ac:dyDescent="0.2">
      <c r="Q62" s="108"/>
      <c r="R62" s="112"/>
      <c r="S62" s="109"/>
      <c r="T62" s="108"/>
      <c r="U62" s="108"/>
      <c r="V62" s="108"/>
      <c r="W62" s="108"/>
    </row>
    <row r="63" spans="2:23" x14ac:dyDescent="0.2">
      <c r="Q63" s="108"/>
      <c r="R63" s="112"/>
      <c r="S63" s="109"/>
      <c r="T63" s="108"/>
      <c r="U63" s="108"/>
      <c r="V63" s="108"/>
      <c r="W63" s="108"/>
    </row>
    <row r="64" spans="2:23" x14ac:dyDescent="0.2">
      <c r="Q64" s="108"/>
      <c r="R64" s="112"/>
      <c r="S64" s="109"/>
      <c r="T64" s="108"/>
      <c r="U64" s="108"/>
      <c r="V64" s="108"/>
      <c r="W64" s="108"/>
    </row>
    <row r="65" spans="2:23" x14ac:dyDescent="0.2">
      <c r="Q65" s="108"/>
      <c r="R65" s="112"/>
      <c r="S65" s="109"/>
      <c r="T65" s="108"/>
      <c r="U65" s="108"/>
      <c r="V65" s="108"/>
      <c r="W65" s="108"/>
    </row>
    <row r="66" spans="2:23" x14ac:dyDescent="0.2">
      <c r="Q66" s="108"/>
      <c r="R66" s="112"/>
      <c r="S66" s="109"/>
      <c r="T66" s="108"/>
      <c r="U66" s="108"/>
      <c r="V66" s="108"/>
      <c r="W66" s="108"/>
    </row>
    <row r="67" spans="2:23" x14ac:dyDescent="0.2">
      <c r="Q67" s="108"/>
      <c r="R67" s="112"/>
      <c r="S67" s="109"/>
      <c r="T67" s="108"/>
      <c r="U67" s="108"/>
      <c r="V67" s="108"/>
      <c r="W67" s="108"/>
    </row>
    <row r="68" spans="2:23" x14ac:dyDescent="0.2">
      <c r="Q68" s="108"/>
      <c r="R68" s="112"/>
      <c r="S68" s="109"/>
      <c r="T68" s="108"/>
      <c r="U68" s="108"/>
      <c r="V68" s="108"/>
      <c r="W68" s="108"/>
    </row>
    <row r="69" spans="2:23" x14ac:dyDescent="0.2">
      <c r="Q69" s="108"/>
      <c r="R69" s="112"/>
      <c r="S69" s="109"/>
      <c r="T69" s="108"/>
      <c r="U69" s="108"/>
      <c r="V69" s="108"/>
      <c r="W69" s="108"/>
    </row>
    <row r="70" spans="2:23" x14ac:dyDescent="0.2">
      <c r="B70" s="32" t="s">
        <v>22</v>
      </c>
      <c r="Q70" s="108"/>
      <c r="R70" s="112"/>
      <c r="S70" s="109"/>
      <c r="T70" s="108"/>
      <c r="U70" s="108"/>
      <c r="V70" s="108"/>
      <c r="W70" s="108"/>
    </row>
    <row r="71" spans="2:23" x14ac:dyDescent="0.2">
      <c r="Q71" s="108"/>
      <c r="R71" s="112"/>
      <c r="S71" s="109"/>
      <c r="T71" s="108"/>
      <c r="U71" s="108"/>
      <c r="V71" s="108"/>
      <c r="W71" s="108"/>
    </row>
    <row r="72" spans="2:23" x14ac:dyDescent="0.2">
      <c r="Q72" s="108"/>
      <c r="R72" s="112"/>
      <c r="S72" s="109"/>
      <c r="T72" s="108"/>
      <c r="U72" s="108"/>
      <c r="V72" s="108"/>
      <c r="W72" s="108"/>
    </row>
    <row r="73" spans="2:23" x14ac:dyDescent="0.2">
      <c r="Q73" s="108"/>
      <c r="R73" s="112"/>
      <c r="S73" s="109"/>
      <c r="T73" s="108"/>
      <c r="U73" s="108"/>
      <c r="V73" s="108"/>
      <c r="W73" s="108"/>
    </row>
    <row r="74" spans="2:23" x14ac:dyDescent="0.2">
      <c r="Q74" s="108"/>
      <c r="R74" s="112"/>
      <c r="S74" s="109"/>
      <c r="T74" s="108"/>
      <c r="U74" s="108"/>
      <c r="V74" s="108"/>
      <c r="W74" s="108"/>
    </row>
    <row r="75" spans="2:23" x14ac:dyDescent="0.2">
      <c r="Q75" s="108"/>
      <c r="R75" s="112"/>
      <c r="S75" s="109"/>
      <c r="T75" s="108"/>
      <c r="U75" s="108"/>
      <c r="V75" s="108"/>
      <c r="W75" s="108"/>
    </row>
    <row r="76" spans="2:23" x14ac:dyDescent="0.2">
      <c r="Q76" s="108"/>
      <c r="R76" s="112"/>
      <c r="S76" s="109"/>
      <c r="T76" s="108"/>
      <c r="U76" s="108"/>
      <c r="V76" s="108"/>
      <c r="W76" s="108"/>
    </row>
    <row r="77" spans="2:23" x14ac:dyDescent="0.2">
      <c r="Q77" s="108"/>
      <c r="R77" s="112"/>
      <c r="S77" s="109"/>
      <c r="T77" s="108"/>
      <c r="U77" s="108"/>
      <c r="V77" s="108"/>
      <c r="W77" s="108"/>
    </row>
    <row r="78" spans="2:23" x14ac:dyDescent="0.2">
      <c r="Q78" s="108"/>
      <c r="R78" s="112"/>
      <c r="S78" s="109"/>
      <c r="T78" s="108"/>
      <c r="U78" s="108"/>
      <c r="V78" s="108"/>
      <c r="W78" s="108"/>
    </row>
    <row r="79" spans="2:23" x14ac:dyDescent="0.2">
      <c r="Q79" s="108"/>
      <c r="R79" s="112"/>
      <c r="S79" s="109"/>
      <c r="T79" s="108"/>
      <c r="U79" s="108"/>
      <c r="V79" s="108"/>
      <c r="W79" s="108"/>
    </row>
    <row r="80" spans="2:23" x14ac:dyDescent="0.2">
      <c r="Q80" s="108"/>
      <c r="R80" s="112"/>
      <c r="S80" s="109"/>
      <c r="T80" s="108"/>
      <c r="U80" s="108"/>
      <c r="V80" s="108"/>
      <c r="W80" s="108"/>
    </row>
    <row r="81" spans="17:23" x14ac:dyDescent="0.2">
      <c r="Q81" s="108"/>
      <c r="R81" s="112"/>
      <c r="S81" s="109"/>
      <c r="T81" s="108"/>
      <c r="U81" s="108"/>
      <c r="V81" s="108"/>
      <c r="W81" s="108"/>
    </row>
  </sheetData>
  <mergeCells count="4">
    <mergeCell ref="B7:F7"/>
    <mergeCell ref="B8:F8"/>
    <mergeCell ref="B9:F9"/>
    <mergeCell ref="B10:F10"/>
  </mergeCells>
  <printOptions horizontalCentered="1"/>
  <pageMargins left="0.15748031496062992" right="0.15748031496062992" top="0.19685039370078741" bottom="0.15748031496062992" header="0.15748031496062992" footer="0.15748031496062992"/>
  <pageSetup scale="53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W84"/>
  <sheetViews>
    <sheetView showGridLines="0" view="pageBreakPreview" zoomScaleNormal="100" zoomScaleSheetLayoutView="100" workbookViewId="0">
      <selection activeCell="F18" sqref="F18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37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3.4263401896099555E-2</v>
      </c>
      <c r="S13" s="87">
        <f>D16/C16</f>
        <v>0.96573659810390045</v>
      </c>
      <c r="T13" s="80"/>
      <c r="U13" s="67"/>
      <c r="V13" s="67"/>
    </row>
    <row r="14" spans="2:22" x14ac:dyDescent="0.25">
      <c r="B14" s="21" t="s">
        <v>8</v>
      </c>
      <c r="C14" s="22">
        <v>114643857</v>
      </c>
      <c r="D14" s="22">
        <v>112886184.88000001</v>
      </c>
      <c r="E14" s="22">
        <v>-1757672.1199999899</v>
      </c>
      <c r="F14" s="23">
        <v>0.98466841428756191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7.1364006131785396E-2</v>
      </c>
      <c r="S14" s="87">
        <f>D17/C17</f>
        <v>0.9286359938682146</v>
      </c>
      <c r="T14" s="80"/>
      <c r="U14" s="67"/>
      <c r="V14" s="67"/>
    </row>
    <row r="15" spans="2:22" x14ac:dyDescent="0.25">
      <c r="B15" s="24" t="s">
        <v>9</v>
      </c>
      <c r="C15" s="25">
        <v>75143503</v>
      </c>
      <c r="D15" s="25">
        <v>75143503</v>
      </c>
      <c r="E15" s="25">
        <v>0</v>
      </c>
      <c r="F15" s="26">
        <v>1</v>
      </c>
      <c r="O15" s="27"/>
      <c r="P15" s="27"/>
      <c r="Q15" s="80"/>
      <c r="R15" s="87">
        <f>1-S15</f>
        <v>-0.234071351175833</v>
      </c>
      <c r="S15" s="87">
        <f>D18/C18</f>
        <v>1.234071351175833</v>
      </c>
      <c r="T15" s="80"/>
      <c r="U15" s="67"/>
      <c r="V15" s="67"/>
    </row>
    <row r="16" spans="2:22" x14ac:dyDescent="0.25">
      <c r="B16" s="24" t="s">
        <v>10</v>
      </c>
      <c r="C16" s="25">
        <v>23939038</v>
      </c>
      <c r="D16" s="25">
        <v>23118805.120000001</v>
      </c>
      <c r="E16" s="25">
        <v>-820232.87999999896</v>
      </c>
      <c r="F16" s="26">
        <v>0.96573659810390045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14994654</v>
      </c>
      <c r="D17" s="25">
        <v>13924575.42</v>
      </c>
      <c r="E17" s="25">
        <v>-1070078.58</v>
      </c>
      <c r="F17" s="26">
        <v>0.9286359938682146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566662</v>
      </c>
      <c r="D18" s="25">
        <v>699301.33999999985</v>
      </c>
      <c r="E18" s="25">
        <v>132639.33999999985</v>
      </c>
      <c r="F18" s="26">
        <v>1.234071351175833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46056115</v>
      </c>
      <c r="D20" s="22">
        <v>39036332</v>
      </c>
      <c r="E20" s="22">
        <v>-7019783</v>
      </c>
      <c r="F20" s="23">
        <v>0.84758195518662394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15</v>
      </c>
      <c r="C21" s="25">
        <v>25900474</v>
      </c>
      <c r="D21" s="25">
        <v>23692179</v>
      </c>
      <c r="E21" s="25">
        <v>-2208295</v>
      </c>
      <c r="F21" s="26">
        <v>0.91473920515894802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16</v>
      </c>
      <c r="C22" s="25">
        <v>7961682</v>
      </c>
      <c r="D22" s="25">
        <v>4543827</v>
      </c>
      <c r="E22" s="25">
        <v>-3417855</v>
      </c>
      <c r="F22" s="26">
        <v>0.57071194252671731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2133267</v>
      </c>
      <c r="D23" s="25">
        <v>1396624</v>
      </c>
      <c r="E23" s="25">
        <v>-736643</v>
      </c>
      <c r="F23" s="26">
        <v>0.6546878567005443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1015833</v>
      </c>
      <c r="D24" s="25">
        <v>341153</v>
      </c>
      <c r="E24" s="25">
        <v>-674680</v>
      </c>
      <c r="F24" s="26">
        <v>0.33583571315363842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20</v>
      </c>
      <c r="C26" s="25">
        <v>665943</v>
      </c>
      <c r="D26" s="25">
        <v>683633</v>
      </c>
      <c r="E26" s="25">
        <v>17690</v>
      </c>
      <c r="F26" s="26">
        <v>1.0265638350429391</v>
      </c>
      <c r="G26" s="27"/>
      <c r="Q26" s="61"/>
      <c r="R26" s="87">
        <f>IFERROR(ABS(1-S26),0)</f>
        <v>8.5260794841051979E-2</v>
      </c>
      <c r="S26" s="87">
        <f>IFERROR(D21/C21,0)</f>
        <v>0.91473920515894802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8378916</v>
      </c>
      <c r="D27" s="29">
        <v>8378916</v>
      </c>
      <c r="E27" s="29">
        <v>0</v>
      </c>
      <c r="F27" s="30">
        <v>1</v>
      </c>
      <c r="G27" s="27"/>
      <c r="Q27" s="61"/>
      <c r="R27" s="87">
        <f t="shared" ref="R27:R32" si="0">IFERROR(ABS(1-S27),0)</f>
        <v>0.42928805747328269</v>
      </c>
      <c r="S27" s="87">
        <f t="shared" ref="S27:S32" si="1">IFERROR(D22/C22,0)</f>
        <v>0.57071194252671731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 t="shared" si="0"/>
        <v>0.3453121432994557</v>
      </c>
      <c r="S28" s="87">
        <f t="shared" si="1"/>
        <v>0.6546878567005443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0.66416428684636153</v>
      </c>
      <c r="S29" s="87">
        <f t="shared" si="1"/>
        <v>0.33583571315363842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2.6563835042939132E-2</v>
      </c>
      <c r="S31" s="87">
        <f t="shared" si="1"/>
        <v>1.0265638350429391</v>
      </c>
      <c r="T31" s="82"/>
      <c r="U31" s="67"/>
      <c r="V31" s="67"/>
      <c r="W31" s="67"/>
    </row>
    <row r="32" spans="2:23" x14ac:dyDescent="0.25">
      <c r="Q32" s="61"/>
      <c r="R32" s="87">
        <f t="shared" si="0"/>
        <v>0</v>
      </c>
      <c r="S32" s="87">
        <f t="shared" si="1"/>
        <v>1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W84"/>
  <sheetViews>
    <sheetView showGridLines="0" view="pageBreakPreview" zoomScaleNormal="100" zoomScaleSheetLayoutView="100" workbookViewId="0">
      <selection activeCell="B13" sqref="B13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38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O13" s="27"/>
      <c r="P13" s="27"/>
      <c r="Q13" s="80"/>
      <c r="R13" s="87">
        <f>1-S13</f>
        <v>3.7865639852873278E-2</v>
      </c>
      <c r="S13" s="87">
        <f>D16/C16</f>
        <v>0.96213436014712672</v>
      </c>
      <c r="T13" s="80"/>
      <c r="U13" s="67"/>
      <c r="V13" s="67"/>
    </row>
    <row r="14" spans="2:22" x14ac:dyDescent="0.25">
      <c r="B14" s="21" t="s">
        <v>8</v>
      </c>
      <c r="C14" s="22">
        <v>155394624</v>
      </c>
      <c r="D14" s="22">
        <v>151687756.53</v>
      </c>
      <c r="E14" s="22">
        <v>-3706867.4699999988</v>
      </c>
      <c r="F14" s="23">
        <v>0.97614545873864977</v>
      </c>
      <c r="I14" s="78"/>
      <c r="J14" s="78"/>
      <c r="K14" s="78"/>
      <c r="L14" s="78"/>
      <c r="O14" s="27"/>
      <c r="P14" s="27"/>
      <c r="Q14" s="80"/>
      <c r="R14" s="87">
        <f>1-S14</f>
        <v>6.9069223357146048E-2</v>
      </c>
      <c r="S14" s="87">
        <f>D17/C17</f>
        <v>0.93093077664285395</v>
      </c>
      <c r="T14" s="80"/>
      <c r="U14" s="67"/>
      <c r="V14" s="67"/>
    </row>
    <row r="15" spans="2:22" x14ac:dyDescent="0.25">
      <c r="B15" s="24" t="s">
        <v>9</v>
      </c>
      <c r="C15" s="25">
        <v>75143503</v>
      </c>
      <c r="D15" s="25">
        <v>75143503</v>
      </c>
      <c r="E15" s="25">
        <v>0</v>
      </c>
      <c r="F15" s="26">
        <v>1</v>
      </c>
      <c r="J15" s="78"/>
      <c r="K15" s="78"/>
      <c r="L15" s="78"/>
      <c r="M15" s="78"/>
      <c r="O15" s="27"/>
      <c r="P15" s="27"/>
      <c r="Q15" s="80"/>
      <c r="R15" s="87">
        <f>1-S15</f>
        <v>-0.19613010888598659</v>
      </c>
      <c r="S15" s="87">
        <f>D18/C18</f>
        <v>1.1961301088859866</v>
      </c>
      <c r="T15" s="80"/>
      <c r="U15" s="67"/>
      <c r="V15" s="67"/>
    </row>
    <row r="16" spans="2:22" x14ac:dyDescent="0.25">
      <c r="B16" s="24" t="s">
        <v>10</v>
      </c>
      <c r="C16" s="25">
        <v>48720161</v>
      </c>
      <c r="D16" s="25">
        <v>46875340.93</v>
      </c>
      <c r="E16" s="25">
        <v>-1844820.0700000003</v>
      </c>
      <c r="F16" s="26">
        <v>0.96213436014712672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30340265</v>
      </c>
      <c r="D17" s="25">
        <v>28244686.460000001</v>
      </c>
      <c r="E17" s="25">
        <v>-2095578.5399999991</v>
      </c>
      <c r="F17" s="26">
        <v>0.93093077664285395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1190695</v>
      </c>
      <c r="D18" s="25">
        <v>1424226.14</v>
      </c>
      <c r="E18" s="25">
        <v>233531.1399999999</v>
      </c>
      <c r="F18" s="26">
        <v>1.1961301088859866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86949389</v>
      </c>
      <c r="D20" s="22">
        <v>73388354.340000004</v>
      </c>
      <c r="E20" s="22">
        <v>-13561034.659999996</v>
      </c>
      <c r="F20" s="23">
        <v>0.84403530817220584</v>
      </c>
      <c r="G20" s="27"/>
      <c r="I20" s="78"/>
      <c r="J20" s="78"/>
      <c r="K20" s="78"/>
      <c r="L20" s="78"/>
      <c r="M20" s="78"/>
      <c r="Q20" s="61"/>
      <c r="R20" s="88"/>
      <c r="S20" s="88"/>
      <c r="T20" s="80"/>
      <c r="U20" s="67"/>
      <c r="V20" s="67"/>
    </row>
    <row r="21" spans="2:23" x14ac:dyDescent="0.25">
      <c r="B21" s="24" t="s">
        <v>15</v>
      </c>
      <c r="C21" s="25">
        <v>52415951</v>
      </c>
      <c r="D21" s="25">
        <v>49159532.420000002</v>
      </c>
      <c r="E21" s="25">
        <v>-3256418.5799999982</v>
      </c>
      <c r="F21" s="26">
        <v>0.93787351907437488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16</v>
      </c>
      <c r="C22" s="25">
        <v>15824271</v>
      </c>
      <c r="D22" s="25">
        <v>7951684.04</v>
      </c>
      <c r="E22" s="25">
        <v>-7872586.96</v>
      </c>
      <c r="F22" s="26">
        <v>0.5024992329820438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4994679</v>
      </c>
      <c r="D23" s="25">
        <v>2889801.97</v>
      </c>
      <c r="E23" s="25">
        <v>-2104877.0299999998</v>
      </c>
      <c r="F23" s="26">
        <v>0.57857611470126513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1679166</v>
      </c>
      <c r="D24" s="25">
        <v>835090.91</v>
      </c>
      <c r="E24" s="25">
        <v>-844075.09</v>
      </c>
      <c r="F24" s="26">
        <v>0.49732480886344771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20</v>
      </c>
      <c r="C26" s="25">
        <v>1465943</v>
      </c>
      <c r="D26" s="25">
        <v>4173329</v>
      </c>
      <c r="E26" s="25">
        <v>2707386</v>
      </c>
      <c r="F26" s="26">
        <v>2.8468562556661481</v>
      </c>
      <c r="G26" s="27"/>
      <c r="Q26" s="61"/>
      <c r="R26" s="87">
        <f>IFERROR(ABS(1-S26),0)</f>
        <v>6.2126480925625116E-2</v>
      </c>
      <c r="S26" s="87">
        <f>IFERROR(D21/C21,0)</f>
        <v>0.93787351907437488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10569379</v>
      </c>
      <c r="D27" s="29">
        <v>8378916</v>
      </c>
      <c r="E27" s="29">
        <v>-2190463</v>
      </c>
      <c r="F27" s="30">
        <v>0.79275385999499115</v>
      </c>
      <c r="G27" s="27"/>
      <c r="Q27" s="61"/>
      <c r="R27" s="87">
        <f t="shared" ref="R27:R32" si="0">IFERROR(ABS(1-S27),0)</f>
        <v>0.4975007670179562</v>
      </c>
      <c r="S27" s="87">
        <f t="shared" ref="S27:S32" si="1">IFERROR(D22/C22,0)</f>
        <v>0.5024992329820438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 t="shared" si="0"/>
        <v>0.42142388529873487</v>
      </c>
      <c r="S28" s="87">
        <f t="shared" si="1"/>
        <v>0.57857611470126513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0.50267519113655235</v>
      </c>
      <c r="S29" s="87">
        <f t="shared" si="1"/>
        <v>0.49732480886344771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1.8468562556661481</v>
      </c>
      <c r="S31" s="87">
        <f t="shared" si="1"/>
        <v>2.8468562556661481</v>
      </c>
      <c r="T31" s="82"/>
      <c r="U31" s="67"/>
      <c r="V31" s="67"/>
      <c r="W31" s="67"/>
    </row>
    <row r="32" spans="2:23" x14ac:dyDescent="0.25">
      <c r="Q32" s="61"/>
      <c r="R32" s="87">
        <f t="shared" si="0"/>
        <v>0.20724614000500885</v>
      </c>
      <c r="S32" s="87">
        <f t="shared" si="1"/>
        <v>0.79275385999499115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W84"/>
  <sheetViews>
    <sheetView showGridLines="0" view="pageBreakPreview" topLeftCell="A10" zoomScaleNormal="100" zoomScaleSheetLayoutView="100" workbookViewId="0">
      <selection activeCell="E26" sqref="E26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39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O13" s="27"/>
      <c r="P13" s="27"/>
      <c r="Q13" s="80"/>
      <c r="R13" s="87">
        <f>1-S13</f>
        <v>3.4702641403313916E-2</v>
      </c>
      <c r="S13" s="87">
        <f>D16/C16</f>
        <v>0.96529735859668608</v>
      </c>
      <c r="T13" s="80"/>
      <c r="U13" s="67"/>
      <c r="V13" s="67"/>
    </row>
    <row r="14" spans="2:22" x14ac:dyDescent="0.25">
      <c r="B14" s="21" t="s">
        <v>8</v>
      </c>
      <c r="C14" s="22">
        <v>197918118</v>
      </c>
      <c r="D14" s="22">
        <v>192692324.43000001</v>
      </c>
      <c r="E14" s="22">
        <v>-5225793.5699999928</v>
      </c>
      <c r="F14" s="23">
        <v>0.97359618400373027</v>
      </c>
      <c r="I14" s="78"/>
      <c r="J14" s="78"/>
      <c r="K14" s="78"/>
      <c r="L14" s="78"/>
      <c r="O14" s="27"/>
      <c r="P14" s="27"/>
      <c r="Q14" s="80"/>
      <c r="R14" s="87">
        <f>1-S14</f>
        <v>6.6214960450890148E-2</v>
      </c>
      <c r="S14" s="87">
        <f>D17/C17</f>
        <v>0.93378503954910985</v>
      </c>
      <c r="T14" s="80"/>
      <c r="U14" s="67"/>
      <c r="V14" s="67"/>
    </row>
    <row r="15" spans="2:22" x14ac:dyDescent="0.25">
      <c r="B15" s="24" t="s">
        <v>9</v>
      </c>
      <c r="C15" s="25">
        <v>75143503</v>
      </c>
      <c r="D15" s="25">
        <v>75143503</v>
      </c>
      <c r="E15" s="25">
        <v>0</v>
      </c>
      <c r="F15" s="26">
        <v>1</v>
      </c>
      <c r="J15" s="78"/>
      <c r="K15" s="78"/>
      <c r="L15" s="78"/>
      <c r="M15" s="78"/>
      <c r="O15" s="27"/>
      <c r="P15" s="27"/>
      <c r="Q15" s="80"/>
      <c r="R15" s="87">
        <f>1-S15</f>
        <v>-0.24561370747101519</v>
      </c>
      <c r="S15" s="87">
        <f>D18/C18</f>
        <v>1.2456137074710152</v>
      </c>
      <c r="T15" s="80"/>
      <c r="U15" s="67"/>
      <c r="V15" s="67"/>
    </row>
    <row r="16" spans="2:22" x14ac:dyDescent="0.25">
      <c r="B16" s="24" t="s">
        <v>10</v>
      </c>
      <c r="C16" s="25">
        <v>74611211</v>
      </c>
      <c r="D16" s="25">
        <v>72022004.900000006</v>
      </c>
      <c r="E16" s="25">
        <v>-2589206.099999994</v>
      </c>
      <c r="F16" s="26">
        <v>0.96529735859668608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46391436</v>
      </c>
      <c r="D17" s="25">
        <v>43319628.899999999</v>
      </c>
      <c r="E17" s="25">
        <v>-3071807.1000000015</v>
      </c>
      <c r="F17" s="26">
        <v>0.93378503954910985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1771968</v>
      </c>
      <c r="D18" s="25">
        <v>2207187.63</v>
      </c>
      <c r="E18" s="25">
        <v>435219.62999999989</v>
      </c>
      <c r="F18" s="26">
        <v>1.2456137074710152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136676722</v>
      </c>
      <c r="D20" s="22">
        <v>117889575.75</v>
      </c>
      <c r="E20" s="22">
        <v>-18787146.25</v>
      </c>
      <c r="F20" s="23">
        <v>0.86254318968814603</v>
      </c>
      <c r="G20" s="27"/>
      <c r="I20" s="78"/>
      <c r="J20" s="78"/>
      <c r="K20" s="78"/>
      <c r="L20" s="78"/>
      <c r="M20" s="78"/>
      <c r="Q20" s="61"/>
      <c r="R20" s="88"/>
      <c r="S20" s="88"/>
      <c r="T20" s="80"/>
      <c r="U20" s="67"/>
      <c r="V20" s="67"/>
    </row>
    <row r="21" spans="2:23" x14ac:dyDescent="0.25">
      <c r="B21" s="24" t="s">
        <v>15</v>
      </c>
      <c r="C21" s="25">
        <v>78931428</v>
      </c>
      <c r="D21" s="25">
        <v>74347793.780000001</v>
      </c>
      <c r="E21" s="25">
        <v>-4583634.2199999988</v>
      </c>
      <c r="F21" s="26">
        <v>0.941928907962998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16</v>
      </c>
      <c r="C22" s="25">
        <v>24793232</v>
      </c>
      <c r="D22" s="25">
        <v>13741838.23</v>
      </c>
      <c r="E22" s="25">
        <v>-11051393.77</v>
      </c>
      <c r="F22" s="26">
        <v>0.55425763893952995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7598591</v>
      </c>
      <c r="D23" s="25">
        <v>4840031.74</v>
      </c>
      <c r="E23" s="25">
        <v>-2758559.26</v>
      </c>
      <c r="F23" s="26">
        <v>0.63696437142096474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2553999</v>
      </c>
      <c r="D24" s="25">
        <v>1274641</v>
      </c>
      <c r="E24" s="25">
        <v>-1279358</v>
      </c>
      <c r="F24" s="26">
        <v>0.49907654623200715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564000</v>
      </c>
      <c r="D25" s="25">
        <v>0</v>
      </c>
      <c r="E25" s="25">
        <v>-564000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20</v>
      </c>
      <c r="C26" s="25">
        <v>5213773</v>
      </c>
      <c r="D26" s="25">
        <v>6663572</v>
      </c>
      <c r="E26" s="25">
        <v>1449799</v>
      </c>
      <c r="F26" s="26">
        <v>1.2780709862128634</v>
      </c>
      <c r="G26" s="27"/>
      <c r="Q26" s="61"/>
      <c r="R26" s="87">
        <f>IFERROR(ABS(1-S26),0)</f>
        <v>5.8071092037002003E-2</v>
      </c>
      <c r="S26" s="87">
        <f>IFERROR(D21/C21,0)</f>
        <v>0.941928907962998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17021699</v>
      </c>
      <c r="D27" s="29">
        <v>17021699</v>
      </c>
      <c r="E27" s="29">
        <v>0</v>
      </c>
      <c r="F27" s="30">
        <v>1</v>
      </c>
      <c r="G27" s="27"/>
      <c r="Q27" s="61"/>
      <c r="R27" s="87">
        <f t="shared" ref="R27:R32" si="0">IFERROR(ABS(1-S27),0)</f>
        <v>0.44574236106047005</v>
      </c>
      <c r="S27" s="87">
        <f t="shared" ref="S27:S32" si="1">IFERROR(D22/C22,0)</f>
        <v>0.55425763893952995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 t="shared" si="0"/>
        <v>0.36303562857903526</v>
      </c>
      <c r="S28" s="87">
        <f t="shared" si="1"/>
        <v>0.63696437142096474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0.50092345376799285</v>
      </c>
      <c r="S29" s="87">
        <f t="shared" si="1"/>
        <v>0.49907654623200715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0.27807098621286341</v>
      </c>
      <c r="S31" s="87">
        <f t="shared" si="1"/>
        <v>1.2780709862128634</v>
      </c>
      <c r="T31" s="82"/>
      <c r="U31" s="67"/>
      <c r="V31" s="67"/>
      <c r="W31" s="67"/>
    </row>
    <row r="32" spans="2:23" x14ac:dyDescent="0.25">
      <c r="Q32" s="61"/>
      <c r="R32" s="87">
        <f t="shared" si="0"/>
        <v>0</v>
      </c>
      <c r="S32" s="87">
        <f t="shared" si="1"/>
        <v>1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T52"/>
  <sheetViews>
    <sheetView showGridLines="0" view="pageBreakPreview" topLeftCell="B1" zoomScaleNormal="100" zoomScaleSheetLayoutView="100" workbookViewId="0">
      <selection activeCell="B14" sqref="B14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6" width="11.42578125" style="1"/>
    <col min="17" max="17" width="19.85546875" style="1" customWidth="1"/>
    <col min="18" max="19" width="18.42578125" style="2" customWidth="1"/>
    <col min="20" max="16384" width="11.42578125" style="1"/>
  </cols>
  <sheetData>
    <row r="1" spans="2:20" ht="3.75" customHeight="1" thickBot="1" x14ac:dyDescent="0.3"/>
    <row r="2" spans="2:20" x14ac:dyDescent="0.25">
      <c r="B2" s="3"/>
      <c r="C2" s="4"/>
      <c r="D2" s="4"/>
      <c r="E2" s="4"/>
      <c r="F2" s="5"/>
      <c r="G2" s="6"/>
    </row>
    <row r="3" spans="2:20" x14ac:dyDescent="0.25">
      <c r="B3" s="7"/>
      <c r="C3" s="8"/>
      <c r="D3" s="8"/>
      <c r="E3" s="8"/>
      <c r="F3" s="9"/>
      <c r="G3" s="10"/>
    </row>
    <row r="4" spans="2:20" x14ac:dyDescent="0.25">
      <c r="B4" s="7"/>
      <c r="C4" s="8"/>
      <c r="D4" s="8"/>
      <c r="E4" s="8"/>
      <c r="F4" s="9"/>
      <c r="G4" s="10"/>
    </row>
    <row r="5" spans="2:20" x14ac:dyDescent="0.25">
      <c r="B5" s="7"/>
      <c r="C5" s="8"/>
      <c r="D5" s="8"/>
      <c r="E5" s="8"/>
      <c r="F5" s="9"/>
      <c r="G5" s="10"/>
      <c r="Q5" s="35"/>
      <c r="R5" s="36"/>
      <c r="S5" s="36"/>
      <c r="T5" s="35"/>
    </row>
    <row r="6" spans="2:20" ht="15.75" thickBot="1" x14ac:dyDescent="0.3">
      <c r="B6" s="11"/>
      <c r="C6" s="12"/>
      <c r="D6" s="12"/>
      <c r="E6" s="12"/>
      <c r="F6" s="13"/>
      <c r="Q6" s="35"/>
      <c r="R6" s="36"/>
      <c r="S6" s="36"/>
      <c r="T6" s="35"/>
    </row>
    <row r="7" spans="2:20" ht="5.25" customHeight="1" x14ac:dyDescent="0.25">
      <c r="B7" s="14"/>
      <c r="C7" s="15"/>
      <c r="D7" s="15"/>
      <c r="E7" s="15"/>
      <c r="F7" s="16"/>
      <c r="Q7" s="35"/>
      <c r="R7" s="36"/>
      <c r="S7" s="36"/>
      <c r="T7" s="35"/>
    </row>
    <row r="8" spans="2:20" ht="15.75" x14ac:dyDescent="0.25">
      <c r="B8" s="151" t="s">
        <v>0</v>
      </c>
      <c r="C8" s="152"/>
      <c r="D8" s="152"/>
      <c r="E8" s="152"/>
      <c r="F8" s="153"/>
      <c r="Q8" s="35"/>
      <c r="R8" s="36"/>
      <c r="S8" s="36"/>
      <c r="T8" s="35"/>
    </row>
    <row r="9" spans="2:20" ht="15" customHeight="1" x14ac:dyDescent="0.25">
      <c r="B9" s="151" t="s">
        <v>1</v>
      </c>
      <c r="C9" s="152"/>
      <c r="D9" s="152"/>
      <c r="E9" s="152"/>
      <c r="F9" s="153"/>
      <c r="Q9" s="37"/>
      <c r="R9" s="38"/>
      <c r="S9" s="38"/>
      <c r="T9" s="37"/>
    </row>
    <row r="10" spans="2:20" ht="15.75" x14ac:dyDescent="0.25">
      <c r="B10" s="151" t="s">
        <v>2</v>
      </c>
      <c r="C10" s="152"/>
      <c r="D10" s="152"/>
      <c r="E10" s="152"/>
      <c r="F10" s="153"/>
      <c r="Q10" s="37"/>
      <c r="R10" s="38"/>
      <c r="S10" s="38"/>
      <c r="T10" s="37"/>
    </row>
    <row r="11" spans="2:20" ht="15.75" x14ac:dyDescent="0.25">
      <c r="B11" s="151" t="s">
        <v>40</v>
      </c>
      <c r="C11" s="152"/>
      <c r="D11" s="152"/>
      <c r="E11" s="152"/>
      <c r="F11" s="153"/>
      <c r="Q11" s="37"/>
      <c r="R11" s="39" t="s">
        <v>3</v>
      </c>
      <c r="S11" s="39" t="s">
        <v>4</v>
      </c>
      <c r="T11" s="37"/>
    </row>
    <row r="12" spans="2:20" ht="5.25" customHeight="1" x14ac:dyDescent="0.25">
      <c r="B12" s="14"/>
      <c r="C12" s="15"/>
      <c r="D12" s="15"/>
      <c r="E12" s="15"/>
      <c r="F12" s="16"/>
      <c r="Q12" s="40"/>
      <c r="R12" s="41"/>
      <c r="S12" s="41"/>
      <c r="T12" s="42"/>
    </row>
    <row r="13" spans="2:20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Q13" s="40"/>
      <c r="R13" s="42">
        <f>1-S13</f>
        <v>3.929896593375426E-2</v>
      </c>
      <c r="S13" s="42">
        <f>D16/C16</f>
        <v>0.96070103406624574</v>
      </c>
      <c r="T13" s="42"/>
    </row>
    <row r="14" spans="2:20" x14ac:dyDescent="0.25">
      <c r="B14" s="21" t="s">
        <v>8</v>
      </c>
      <c r="C14" s="22">
        <f>SUM(C15:C18)</f>
        <v>240296360</v>
      </c>
      <c r="D14" s="22">
        <f>SUM(D15:D18)</f>
        <v>232688588.09</v>
      </c>
      <c r="E14" s="22">
        <f>+D14-C14</f>
        <v>-7607771.9099999964</v>
      </c>
      <c r="F14" s="23">
        <f>IFERROR(D14/C14,0)</f>
        <v>0.96834004514258976</v>
      </c>
      <c r="I14" s="89"/>
      <c r="J14" s="78"/>
      <c r="K14" s="78"/>
      <c r="Q14" s="40"/>
      <c r="R14" s="43">
        <f>1-S14</f>
        <v>6.8998190692638683E-2</v>
      </c>
      <c r="S14" s="43">
        <f>D17/C17</f>
        <v>0.93100180930736132</v>
      </c>
      <c r="T14" s="42"/>
    </row>
    <row r="15" spans="2:20" x14ac:dyDescent="0.25">
      <c r="B15" s="24" t="s">
        <v>9</v>
      </c>
      <c r="C15" s="25">
        <v>75143503</v>
      </c>
      <c r="D15" s="25">
        <v>75143503</v>
      </c>
      <c r="E15" s="25">
        <v>0</v>
      </c>
      <c r="F15" s="26">
        <v>1</v>
      </c>
      <c r="I15" s="89"/>
      <c r="Q15" s="40"/>
      <c r="R15" s="43">
        <f t="shared" ref="R15" si="0">1-S15</f>
        <v>-0.26167712704339863</v>
      </c>
      <c r="S15" s="43">
        <f>D18/C18</f>
        <v>1.2616771270433986</v>
      </c>
      <c r="T15" s="42"/>
    </row>
    <row r="16" spans="2:20" x14ac:dyDescent="0.25">
      <c r="B16" s="24" t="s">
        <v>10</v>
      </c>
      <c r="C16" s="25">
        <v>100346279</v>
      </c>
      <c r="D16" s="25">
        <v>96402774</v>
      </c>
      <c r="E16" s="25">
        <v>-3943505</v>
      </c>
      <c r="F16" s="26">
        <v>0.96070103406624574</v>
      </c>
      <c r="I16" s="89"/>
      <c r="Q16" s="40"/>
      <c r="R16" s="44"/>
      <c r="S16" s="44"/>
      <c r="T16" s="42"/>
    </row>
    <row r="17" spans="2:20" x14ac:dyDescent="0.25">
      <c r="B17" s="24" t="s">
        <v>11</v>
      </c>
      <c r="C17" s="25">
        <v>62365302</v>
      </c>
      <c r="D17" s="25">
        <v>58062209</v>
      </c>
      <c r="E17" s="25">
        <v>-4303093</v>
      </c>
      <c r="F17" s="26">
        <v>0.93100180930736132</v>
      </c>
      <c r="Q17" s="40"/>
      <c r="R17" s="44"/>
      <c r="S17" s="44"/>
      <c r="T17" s="42"/>
    </row>
    <row r="18" spans="2:20" x14ac:dyDescent="0.25">
      <c r="B18" s="24" t="s">
        <v>12</v>
      </c>
      <c r="C18" s="25">
        <v>2441276</v>
      </c>
      <c r="D18" s="25">
        <v>3080102.09</v>
      </c>
      <c r="E18" s="25">
        <v>638826.08999999985</v>
      </c>
      <c r="F18" s="26">
        <v>1.2616771270433986</v>
      </c>
      <c r="Q18" s="40"/>
      <c r="R18" s="44"/>
      <c r="S18" s="44"/>
      <c r="T18" s="42"/>
    </row>
    <row r="19" spans="2:20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Q19" s="40"/>
      <c r="R19" s="44"/>
      <c r="S19" s="44"/>
      <c r="T19" s="42"/>
    </row>
    <row r="20" spans="2:20" x14ac:dyDescent="0.25">
      <c r="B20" s="21" t="s">
        <v>14</v>
      </c>
      <c r="C20" s="22">
        <f>SUM(C21:C27)</f>
        <v>181355681</v>
      </c>
      <c r="D20" s="22">
        <f>SUM(D21:D27)</f>
        <v>151856475.06</v>
      </c>
      <c r="E20" s="22">
        <f>+D20-C20</f>
        <v>-29499205.939999998</v>
      </c>
      <c r="F20" s="23">
        <f>IFERROR(D20/C20,0)</f>
        <v>0.83734060175374381</v>
      </c>
      <c r="G20" s="27"/>
      <c r="Q20" s="40"/>
      <c r="R20" s="44"/>
      <c r="S20" s="44"/>
      <c r="T20" s="42"/>
    </row>
    <row r="21" spans="2:20" x14ac:dyDescent="0.25">
      <c r="B21" s="24" t="s">
        <v>15</v>
      </c>
      <c r="C21" s="25">
        <v>105726904</v>
      </c>
      <c r="D21" s="25">
        <v>98978739.930000007</v>
      </c>
      <c r="E21" s="25">
        <v>-6748164.0699999928</v>
      </c>
      <c r="F21" s="26">
        <v>0.93617363400710196</v>
      </c>
      <c r="G21" s="27"/>
      <c r="Q21" s="40"/>
      <c r="R21" s="44"/>
      <c r="S21" s="44"/>
      <c r="T21" s="42"/>
    </row>
    <row r="22" spans="2:20" x14ac:dyDescent="0.25">
      <c r="B22" s="24" t="s">
        <v>16</v>
      </c>
      <c r="C22" s="25">
        <v>34363860</v>
      </c>
      <c r="D22" s="25">
        <v>19618149.850000001</v>
      </c>
      <c r="E22" s="25">
        <v>-14745710.149999999</v>
      </c>
      <c r="F22" s="26">
        <v>0.57089482526119018</v>
      </c>
      <c r="G22" s="27"/>
      <c r="Q22" s="40"/>
      <c r="R22" s="44"/>
      <c r="S22" s="44"/>
      <c r="T22" s="42"/>
    </row>
    <row r="23" spans="2:20" x14ac:dyDescent="0.25">
      <c r="B23" s="24" t="s">
        <v>17</v>
      </c>
      <c r="C23" s="25">
        <v>10165503</v>
      </c>
      <c r="D23" s="25">
        <v>6320360.9500000002</v>
      </c>
      <c r="E23" s="25">
        <v>-3845142.05</v>
      </c>
      <c r="F23" s="26">
        <v>0.6217460119779612</v>
      </c>
      <c r="G23" s="27"/>
      <c r="Q23" s="40"/>
      <c r="R23" s="44"/>
      <c r="S23" s="44"/>
      <c r="T23" s="42"/>
    </row>
    <row r="24" spans="2:20" x14ac:dyDescent="0.25">
      <c r="B24" s="24" t="s">
        <v>18</v>
      </c>
      <c r="C24" s="25">
        <v>3217332</v>
      </c>
      <c r="D24" s="25">
        <v>1615279.33</v>
      </c>
      <c r="E24" s="25">
        <v>-1602052.67</v>
      </c>
      <c r="F24" s="26">
        <v>0.50205553234792055</v>
      </c>
      <c r="G24" s="27"/>
      <c r="Q24" s="40"/>
      <c r="R24" s="44"/>
      <c r="S24" s="44"/>
      <c r="T24" s="42"/>
    </row>
    <row r="25" spans="2:20" ht="14.25" customHeight="1" x14ac:dyDescent="0.25">
      <c r="B25" s="24" t="s">
        <v>19</v>
      </c>
      <c r="C25" s="25">
        <v>564000</v>
      </c>
      <c r="D25" s="25">
        <v>0</v>
      </c>
      <c r="E25" s="25">
        <v>-564000</v>
      </c>
      <c r="F25" s="26">
        <v>0</v>
      </c>
      <c r="G25" s="27"/>
      <c r="Q25" s="40"/>
      <c r="R25" s="41" t="s">
        <v>3</v>
      </c>
      <c r="S25" s="41" t="s">
        <v>4</v>
      </c>
      <c r="T25" s="42"/>
    </row>
    <row r="26" spans="2:20" x14ac:dyDescent="0.25">
      <c r="B26" s="24" t="s">
        <v>20</v>
      </c>
      <c r="C26" s="25">
        <v>10296383</v>
      </c>
      <c r="D26" s="25">
        <v>8302246</v>
      </c>
      <c r="E26" s="25">
        <v>-1994137</v>
      </c>
      <c r="F26" s="26">
        <v>0.80632645463945929</v>
      </c>
      <c r="G26" s="27"/>
      <c r="Q26" s="40"/>
      <c r="R26" s="43">
        <f>ABS(1-S26)</f>
        <v>6.3826365992898038E-2</v>
      </c>
      <c r="S26" s="43">
        <f>D21/C21</f>
        <v>0.93617363400710196</v>
      </c>
      <c r="T26" s="42"/>
    </row>
    <row r="27" spans="2:20" x14ac:dyDescent="0.25">
      <c r="B27" s="28" t="s">
        <v>21</v>
      </c>
      <c r="C27" s="29">
        <v>17021699</v>
      </c>
      <c r="D27" s="29">
        <v>17021699</v>
      </c>
      <c r="E27" s="29">
        <v>0</v>
      </c>
      <c r="F27" s="30">
        <v>1</v>
      </c>
      <c r="G27" s="27"/>
      <c r="Q27" s="40"/>
      <c r="R27" s="43">
        <f t="shared" ref="R27:R31" si="1">ABS(1-S27)</f>
        <v>0.42910517473880982</v>
      </c>
      <c r="S27" s="43">
        <f t="shared" ref="S27:S32" si="2">D22/C22</f>
        <v>0.57089482526119018</v>
      </c>
      <c r="T27" s="42"/>
    </row>
    <row r="28" spans="2:20" x14ac:dyDescent="0.25">
      <c r="B28" s="154" t="s">
        <v>22</v>
      </c>
      <c r="C28" s="154"/>
      <c r="D28" s="154"/>
      <c r="E28" s="154"/>
      <c r="F28" s="154"/>
      <c r="Q28" s="40"/>
      <c r="R28" s="43">
        <f t="shared" si="1"/>
        <v>0.3782539880220388</v>
      </c>
      <c r="S28" s="43">
        <f t="shared" si="2"/>
        <v>0.6217460119779612</v>
      </c>
      <c r="T28" s="42"/>
    </row>
    <row r="29" spans="2:20" x14ac:dyDescent="0.25">
      <c r="H29" s="31"/>
      <c r="Q29" s="40"/>
      <c r="R29" s="43">
        <f t="shared" si="1"/>
        <v>0.49794446765207945</v>
      </c>
      <c r="S29" s="43">
        <f t="shared" si="2"/>
        <v>0.50205553234792055</v>
      </c>
      <c r="T29" s="42"/>
    </row>
    <row r="30" spans="2:20" x14ac:dyDescent="0.25">
      <c r="Q30" s="40"/>
      <c r="R30" s="43">
        <f>ABS(1-S30)</f>
        <v>1</v>
      </c>
      <c r="S30" s="43">
        <f>D25/C25</f>
        <v>0</v>
      </c>
      <c r="T30" s="42"/>
    </row>
    <row r="31" spans="2:20" x14ac:dyDescent="0.25">
      <c r="Q31" s="40"/>
      <c r="R31" s="43">
        <f t="shared" si="1"/>
        <v>0.19367354536054071</v>
      </c>
      <c r="S31" s="43">
        <f>D26/C26</f>
        <v>0.80632645463945929</v>
      </c>
      <c r="T31" s="42"/>
    </row>
    <row r="32" spans="2:20" x14ac:dyDescent="0.25">
      <c r="Q32" s="40"/>
      <c r="R32" s="43">
        <f t="shared" ref="R32" si="3">1-S32</f>
        <v>0</v>
      </c>
      <c r="S32" s="43">
        <f t="shared" si="2"/>
        <v>1</v>
      </c>
      <c r="T32" s="42"/>
    </row>
    <row r="33" spans="17:20" x14ac:dyDescent="0.25">
      <c r="Q33" s="37"/>
      <c r="R33" s="38"/>
      <c r="S33" s="38"/>
      <c r="T33" s="37"/>
    </row>
    <row r="34" spans="17:20" x14ac:dyDescent="0.25">
      <c r="Q34" s="35"/>
      <c r="R34" s="38"/>
      <c r="S34" s="38"/>
      <c r="T34" s="37"/>
    </row>
    <row r="35" spans="17:20" x14ac:dyDescent="0.25">
      <c r="Q35" s="35"/>
      <c r="R35" s="38"/>
      <c r="S35" s="38"/>
      <c r="T35" s="37"/>
    </row>
    <row r="36" spans="17:20" x14ac:dyDescent="0.25">
      <c r="Q36" s="35"/>
      <c r="R36" s="38"/>
      <c r="S36" s="38"/>
      <c r="T36" s="37"/>
    </row>
    <row r="37" spans="17:20" x14ac:dyDescent="0.25">
      <c r="Q37" s="35"/>
      <c r="R37" s="38"/>
      <c r="S37" s="38"/>
      <c r="T37" s="37"/>
    </row>
    <row r="38" spans="17:20" x14ac:dyDescent="0.25">
      <c r="Q38" s="35"/>
      <c r="R38" s="38"/>
      <c r="S38" s="38"/>
      <c r="T38" s="37"/>
    </row>
    <row r="39" spans="17:20" x14ac:dyDescent="0.25">
      <c r="R39" s="34"/>
      <c r="S39" s="34"/>
      <c r="T39" s="33"/>
    </row>
    <row r="40" spans="17:20" x14ac:dyDescent="0.25">
      <c r="R40" s="34"/>
      <c r="S40" s="34"/>
      <c r="T40" s="33"/>
    </row>
    <row r="41" spans="17:20" x14ac:dyDescent="0.25">
      <c r="R41" s="34"/>
      <c r="S41" s="34"/>
      <c r="T41" s="33"/>
    </row>
    <row r="42" spans="17:20" x14ac:dyDescent="0.25">
      <c r="R42" s="34"/>
      <c r="S42" s="34"/>
      <c r="T42" s="33"/>
    </row>
    <row r="52" spans="2:7" x14ac:dyDescent="0.25">
      <c r="B52" s="32" t="s">
        <v>22</v>
      </c>
      <c r="G52" s="32" t="s">
        <v>22</v>
      </c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4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T52"/>
  <sheetViews>
    <sheetView showGridLines="0" view="pageBreakPreview" zoomScaleNormal="100" zoomScaleSheetLayoutView="100" workbookViewId="0">
      <selection activeCell="B14" sqref="B14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3" width="11.42578125" style="1"/>
    <col min="14" max="14" width="8.7109375" style="1" customWidth="1"/>
    <col min="15" max="16" width="11.42578125" style="1"/>
    <col min="17" max="17" width="19.85546875" style="1" customWidth="1"/>
    <col min="18" max="19" width="18.42578125" style="2" customWidth="1"/>
    <col min="20" max="16384" width="11.42578125" style="1"/>
  </cols>
  <sheetData>
    <row r="1" spans="2:20" ht="3.75" customHeight="1" thickBot="1" x14ac:dyDescent="0.3"/>
    <row r="2" spans="2:20" x14ac:dyDescent="0.25">
      <c r="B2" s="3"/>
      <c r="C2" s="4"/>
      <c r="D2" s="4"/>
      <c r="E2" s="4"/>
      <c r="F2" s="5"/>
      <c r="G2" s="6"/>
    </row>
    <row r="3" spans="2:20" x14ac:dyDescent="0.25">
      <c r="B3" s="7"/>
      <c r="C3" s="8"/>
      <c r="D3" s="8"/>
      <c r="E3" s="8"/>
      <c r="F3" s="9"/>
      <c r="G3" s="10"/>
    </row>
    <row r="4" spans="2:20" x14ac:dyDescent="0.25">
      <c r="B4" s="7"/>
      <c r="C4" s="8"/>
      <c r="D4" s="8"/>
      <c r="E4" s="8"/>
      <c r="F4" s="9"/>
      <c r="G4" s="10"/>
    </row>
    <row r="5" spans="2:20" x14ac:dyDescent="0.25">
      <c r="B5" s="7"/>
      <c r="C5" s="8"/>
      <c r="D5" s="8"/>
      <c r="E5" s="8"/>
      <c r="F5" s="9"/>
      <c r="G5" s="10"/>
      <c r="Q5" s="35"/>
      <c r="R5" s="36"/>
      <c r="S5" s="36"/>
      <c r="T5" s="35"/>
    </row>
    <row r="6" spans="2:20" ht="15.75" thickBot="1" x14ac:dyDescent="0.3">
      <c r="B6" s="11"/>
      <c r="C6" s="12"/>
      <c r="D6" s="12"/>
      <c r="E6" s="12"/>
      <c r="F6" s="13"/>
      <c r="Q6" s="35"/>
      <c r="R6" s="36"/>
      <c r="S6" s="36"/>
      <c r="T6" s="35"/>
    </row>
    <row r="7" spans="2:20" ht="5.25" customHeight="1" x14ac:dyDescent="0.25">
      <c r="B7" s="14"/>
      <c r="C7" s="15"/>
      <c r="D7" s="15"/>
      <c r="E7" s="15"/>
      <c r="F7" s="16"/>
      <c r="Q7" s="35"/>
      <c r="R7" s="36"/>
      <c r="S7" s="36"/>
      <c r="T7" s="35"/>
    </row>
    <row r="8" spans="2:20" ht="15.75" x14ac:dyDescent="0.25">
      <c r="B8" s="151" t="s">
        <v>0</v>
      </c>
      <c r="C8" s="152"/>
      <c r="D8" s="152"/>
      <c r="E8" s="152"/>
      <c r="F8" s="153"/>
      <c r="Q8" s="35"/>
      <c r="R8" s="36"/>
      <c r="S8" s="36"/>
      <c r="T8" s="35"/>
    </row>
    <row r="9" spans="2:20" ht="15" customHeight="1" x14ac:dyDescent="0.25">
      <c r="B9" s="151" t="s">
        <v>1</v>
      </c>
      <c r="C9" s="152"/>
      <c r="D9" s="152"/>
      <c r="E9" s="152"/>
      <c r="F9" s="153"/>
      <c r="Q9" s="37"/>
      <c r="R9" s="38"/>
      <c r="S9" s="38"/>
      <c r="T9" s="37"/>
    </row>
    <row r="10" spans="2:20" ht="15.75" x14ac:dyDescent="0.25">
      <c r="B10" s="151" t="s">
        <v>2</v>
      </c>
      <c r="C10" s="152"/>
      <c r="D10" s="152"/>
      <c r="E10" s="152"/>
      <c r="F10" s="153"/>
      <c r="Q10" s="37"/>
      <c r="R10" s="38"/>
      <c r="S10" s="38"/>
      <c r="T10" s="37"/>
    </row>
    <row r="11" spans="2:20" ht="15.75" x14ac:dyDescent="0.25">
      <c r="B11" s="151" t="s">
        <v>41</v>
      </c>
      <c r="C11" s="152"/>
      <c r="D11" s="152"/>
      <c r="E11" s="152"/>
      <c r="F11" s="153"/>
      <c r="Q11" s="37"/>
      <c r="R11" s="39" t="s">
        <v>3</v>
      </c>
      <c r="S11" s="39" t="s">
        <v>4</v>
      </c>
      <c r="T11" s="37"/>
    </row>
    <row r="12" spans="2:20" ht="5.25" customHeight="1" x14ac:dyDescent="0.25">
      <c r="B12" s="14"/>
      <c r="C12" s="15"/>
      <c r="D12" s="15"/>
      <c r="E12" s="15"/>
      <c r="F12" s="16"/>
      <c r="Q12" s="40"/>
      <c r="R12" s="41"/>
      <c r="S12" s="41"/>
      <c r="T12" s="42"/>
    </row>
    <row r="13" spans="2:20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Q13" s="40"/>
      <c r="R13" s="42">
        <f>1-S13</f>
        <v>3.5621051396675818E-2</v>
      </c>
      <c r="S13" s="42">
        <f>D16/C16</f>
        <v>0.96437894860332418</v>
      </c>
      <c r="T13" s="42"/>
    </row>
    <row r="14" spans="2:20" x14ac:dyDescent="0.25">
      <c r="B14" s="21" t="s">
        <v>8</v>
      </c>
      <c r="C14" s="22">
        <f>SUM(C15:C18)</f>
        <v>283496199</v>
      </c>
      <c r="D14" s="22">
        <f>SUM(D15:D18)</f>
        <v>274776636</v>
      </c>
      <c r="E14" s="22">
        <f>+D14-C14</f>
        <v>-8719563</v>
      </c>
      <c r="F14" s="23">
        <f>IFERROR(D14/C14,0)</f>
        <v>0.96924275164620466</v>
      </c>
      <c r="I14" s="89"/>
      <c r="J14" s="78"/>
      <c r="K14" s="78"/>
      <c r="Q14" s="40"/>
      <c r="R14" s="43">
        <f>1-S14</f>
        <v>6.4831253949016343E-2</v>
      </c>
      <c r="S14" s="43">
        <f>D17/C17</f>
        <v>0.93516874605098366</v>
      </c>
      <c r="T14" s="42"/>
    </row>
    <row r="15" spans="2:20" x14ac:dyDescent="0.25">
      <c r="B15" s="24" t="s">
        <v>9</v>
      </c>
      <c r="C15" s="25">
        <v>75143503</v>
      </c>
      <c r="D15" s="25">
        <v>75143503</v>
      </c>
      <c r="E15" s="25">
        <v>0</v>
      </c>
      <c r="F15" s="26">
        <v>1</v>
      </c>
      <c r="I15" s="89"/>
      <c r="Q15" s="40"/>
      <c r="R15" s="43">
        <f t="shared" ref="R15" si="0">1-S15</f>
        <v>-0.27745663108070584</v>
      </c>
      <c r="S15" s="43">
        <f>D18/C18</f>
        <v>1.2774566310807058</v>
      </c>
      <c r="T15" s="42"/>
    </row>
    <row r="16" spans="2:20" x14ac:dyDescent="0.25">
      <c r="B16" s="24" t="s">
        <v>10</v>
      </c>
      <c r="C16" s="25">
        <v>126564372</v>
      </c>
      <c r="D16" s="25">
        <v>122056016</v>
      </c>
      <c r="E16" s="25">
        <v>-4508356</v>
      </c>
      <c r="F16" s="26">
        <v>0.96437894860332418</v>
      </c>
      <c r="I16" s="89"/>
      <c r="Q16" s="40"/>
      <c r="R16" s="44"/>
      <c r="S16" s="44"/>
      <c r="T16" s="42"/>
    </row>
    <row r="17" spans="2:20" x14ac:dyDescent="0.25">
      <c r="B17" s="24" t="s">
        <v>11</v>
      </c>
      <c r="C17" s="25">
        <v>78600269</v>
      </c>
      <c r="D17" s="25">
        <v>73504515</v>
      </c>
      <c r="E17" s="25">
        <v>-5095754</v>
      </c>
      <c r="F17" s="26">
        <v>0.93516874605098366</v>
      </c>
      <c r="Q17" s="40"/>
      <c r="R17" s="44"/>
      <c r="S17" s="44"/>
      <c r="T17" s="42"/>
    </row>
    <row r="18" spans="2:20" x14ac:dyDescent="0.25">
      <c r="B18" s="24" t="s">
        <v>12</v>
      </c>
      <c r="C18" s="25">
        <v>3188055</v>
      </c>
      <c r="D18" s="25">
        <v>4072602</v>
      </c>
      <c r="E18" s="25">
        <v>884547</v>
      </c>
      <c r="F18" s="26">
        <v>1.2774566310807058</v>
      </c>
      <c r="Q18" s="40"/>
      <c r="R18" s="44"/>
      <c r="S18" s="44"/>
      <c r="T18" s="42"/>
    </row>
    <row r="19" spans="2:20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Q19" s="40"/>
      <c r="R19" s="44"/>
      <c r="S19" s="44"/>
      <c r="T19" s="42"/>
    </row>
    <row r="20" spans="2:20" x14ac:dyDescent="0.25">
      <c r="B20" s="21" t="s">
        <v>14</v>
      </c>
      <c r="C20" s="22">
        <f>SUM(C21:C27)</f>
        <v>229796638</v>
      </c>
      <c r="D20" s="22">
        <f>SUM(D21:D27)</f>
        <v>184674010.56</v>
      </c>
      <c r="E20" s="22">
        <f>+D20-C20</f>
        <v>-45122627.439999998</v>
      </c>
      <c r="F20" s="23">
        <f>IFERROR(D20/C20,0)</f>
        <v>0.80364104613227627</v>
      </c>
      <c r="G20" s="27"/>
      <c r="Q20" s="40"/>
      <c r="R20" s="44"/>
      <c r="S20" s="44"/>
      <c r="T20" s="42"/>
    </row>
    <row r="21" spans="2:20" x14ac:dyDescent="0.25">
      <c r="B21" s="24" t="s">
        <v>15</v>
      </c>
      <c r="C21" s="25">
        <v>132342380</v>
      </c>
      <c r="D21" s="25">
        <v>123054515.92</v>
      </c>
      <c r="E21" s="25">
        <v>-9287864.0799999982</v>
      </c>
      <c r="F21" s="26">
        <v>0.92981942685328767</v>
      </c>
      <c r="G21" s="27"/>
      <c r="Q21" s="40"/>
      <c r="R21" s="44"/>
      <c r="S21" s="44"/>
      <c r="T21" s="42"/>
    </row>
    <row r="22" spans="2:20" x14ac:dyDescent="0.25">
      <c r="B22" s="24" t="s">
        <v>16</v>
      </c>
      <c r="C22" s="25">
        <v>44222773</v>
      </c>
      <c r="D22" s="25">
        <v>24427524</v>
      </c>
      <c r="E22" s="25">
        <v>-19795249</v>
      </c>
      <c r="F22" s="26">
        <v>0.55237431628269895</v>
      </c>
      <c r="G22" s="27"/>
      <c r="Q22" s="40"/>
      <c r="R22" s="44"/>
      <c r="S22" s="44"/>
      <c r="T22" s="42"/>
    </row>
    <row r="23" spans="2:20" x14ac:dyDescent="0.25">
      <c r="B23" s="24" t="s">
        <v>17</v>
      </c>
      <c r="C23" s="25">
        <v>12731915</v>
      </c>
      <c r="D23" s="25">
        <v>8238349.6399999997</v>
      </c>
      <c r="E23" s="25">
        <v>-4493565.3600000003</v>
      </c>
      <c r="F23" s="26">
        <v>0.64706288409873924</v>
      </c>
      <c r="G23" s="27"/>
      <c r="Q23" s="40"/>
      <c r="R23" s="44"/>
      <c r="S23" s="44"/>
      <c r="T23" s="42"/>
    </row>
    <row r="24" spans="2:20" x14ac:dyDescent="0.25">
      <c r="B24" s="24" t="s">
        <v>18</v>
      </c>
      <c r="C24" s="25">
        <v>3880665</v>
      </c>
      <c r="D24" s="25">
        <v>2054942</v>
      </c>
      <c r="E24" s="25">
        <v>-1825723</v>
      </c>
      <c r="F24" s="26">
        <v>0.52953346913480037</v>
      </c>
      <c r="G24" s="27"/>
      <c r="Q24" s="40"/>
      <c r="R24" s="44"/>
      <c r="S24" s="44"/>
      <c r="T24" s="42"/>
    </row>
    <row r="25" spans="2:20" ht="14.25" customHeight="1" x14ac:dyDescent="0.25">
      <c r="B25" s="24" t="s">
        <v>19</v>
      </c>
      <c r="C25" s="25">
        <v>564000</v>
      </c>
      <c r="D25" s="25">
        <v>0</v>
      </c>
      <c r="E25" s="25">
        <v>-564000</v>
      </c>
      <c r="F25" s="26">
        <v>0</v>
      </c>
      <c r="G25" s="27"/>
      <c r="Q25" s="40"/>
      <c r="R25" s="41" t="s">
        <v>3</v>
      </c>
      <c r="S25" s="41" t="s">
        <v>4</v>
      </c>
      <c r="T25" s="42"/>
    </row>
    <row r="26" spans="2:20" x14ac:dyDescent="0.25">
      <c r="B26" s="24" t="s">
        <v>20</v>
      </c>
      <c r="C26" s="25">
        <v>19033206</v>
      </c>
      <c r="D26" s="25">
        <v>9876980</v>
      </c>
      <c r="E26" s="25">
        <v>-9156226</v>
      </c>
      <c r="F26" s="26">
        <v>0.51893411966433822</v>
      </c>
      <c r="G26" s="27"/>
      <c r="Q26" s="40"/>
      <c r="R26" s="43">
        <f>ABS(1-S26)</f>
        <v>7.0180573146712333E-2</v>
      </c>
      <c r="S26" s="43">
        <f>D21/C21</f>
        <v>0.92981942685328767</v>
      </c>
      <c r="T26" s="42"/>
    </row>
    <row r="27" spans="2:20" x14ac:dyDescent="0.25">
      <c r="B27" s="28" t="s">
        <v>21</v>
      </c>
      <c r="C27" s="29">
        <v>17021699</v>
      </c>
      <c r="D27" s="29">
        <v>17021699</v>
      </c>
      <c r="E27" s="29">
        <v>0</v>
      </c>
      <c r="F27" s="30">
        <v>1</v>
      </c>
      <c r="G27" s="27"/>
      <c r="Q27" s="40"/>
      <c r="R27" s="43">
        <f t="shared" ref="R27:R31" si="1">ABS(1-S27)</f>
        <v>0.44762568371730105</v>
      </c>
      <c r="S27" s="43">
        <f t="shared" ref="S27:S32" si="2">D22/C22</f>
        <v>0.55237431628269895</v>
      </c>
      <c r="T27" s="42"/>
    </row>
    <row r="28" spans="2:20" x14ac:dyDescent="0.25">
      <c r="B28" s="154" t="s">
        <v>22</v>
      </c>
      <c r="C28" s="154"/>
      <c r="D28" s="154"/>
      <c r="E28" s="154"/>
      <c r="F28" s="154"/>
      <c r="Q28" s="40"/>
      <c r="R28" s="43">
        <f t="shared" si="1"/>
        <v>0.35293711590126076</v>
      </c>
      <c r="S28" s="43">
        <f t="shared" si="2"/>
        <v>0.64706288409873924</v>
      </c>
      <c r="T28" s="42"/>
    </row>
    <row r="29" spans="2:20" x14ac:dyDescent="0.25">
      <c r="H29" s="31"/>
      <c r="Q29" s="40"/>
      <c r="R29" s="43">
        <f t="shared" si="1"/>
        <v>0.47046653086519963</v>
      </c>
      <c r="S29" s="43">
        <f t="shared" si="2"/>
        <v>0.52953346913480037</v>
      </c>
      <c r="T29" s="42"/>
    </row>
    <row r="30" spans="2:20" x14ac:dyDescent="0.25">
      <c r="Q30" s="40"/>
      <c r="R30" s="43">
        <f>ABS(1-S30)</f>
        <v>1</v>
      </c>
      <c r="S30" s="43">
        <f>D25/C25</f>
        <v>0</v>
      </c>
      <c r="T30" s="42"/>
    </row>
    <row r="31" spans="2:20" x14ac:dyDescent="0.25">
      <c r="Q31" s="40"/>
      <c r="R31" s="43">
        <f t="shared" si="1"/>
        <v>0.48106588033566178</v>
      </c>
      <c r="S31" s="43">
        <f>D26/C26</f>
        <v>0.51893411966433822</v>
      </c>
      <c r="T31" s="42"/>
    </row>
    <row r="32" spans="2:20" x14ac:dyDescent="0.25">
      <c r="Q32" s="40"/>
      <c r="R32" s="43">
        <f t="shared" ref="R32" si="3">1-S32</f>
        <v>0</v>
      </c>
      <c r="S32" s="43">
        <f t="shared" si="2"/>
        <v>1</v>
      </c>
      <c r="T32" s="42"/>
    </row>
    <row r="33" spans="17:20" x14ac:dyDescent="0.25">
      <c r="Q33" s="37"/>
      <c r="R33" s="38"/>
      <c r="S33" s="38"/>
      <c r="T33" s="37"/>
    </row>
    <row r="34" spans="17:20" x14ac:dyDescent="0.25">
      <c r="Q34" s="35"/>
      <c r="R34" s="38"/>
      <c r="S34" s="38"/>
      <c r="T34" s="37"/>
    </row>
    <row r="35" spans="17:20" x14ac:dyDescent="0.25">
      <c r="Q35" s="35"/>
      <c r="R35" s="38"/>
      <c r="S35" s="38"/>
      <c r="T35" s="37"/>
    </row>
    <row r="36" spans="17:20" x14ac:dyDescent="0.25">
      <c r="Q36" s="35"/>
      <c r="R36" s="38"/>
      <c r="S36" s="38"/>
      <c r="T36" s="37"/>
    </row>
    <row r="37" spans="17:20" x14ac:dyDescent="0.25">
      <c r="Q37" s="35"/>
      <c r="R37" s="38"/>
      <c r="S37" s="38"/>
      <c r="T37" s="37"/>
    </row>
    <row r="38" spans="17:20" x14ac:dyDescent="0.25">
      <c r="Q38" s="35"/>
      <c r="R38" s="38"/>
      <c r="S38" s="38"/>
      <c r="T38" s="37"/>
    </row>
    <row r="39" spans="17:20" x14ac:dyDescent="0.25">
      <c r="R39" s="34"/>
      <c r="S39" s="34"/>
      <c r="T39" s="33"/>
    </row>
    <row r="40" spans="17:20" x14ac:dyDescent="0.25">
      <c r="R40" s="34"/>
      <c r="S40" s="34"/>
      <c r="T40" s="33"/>
    </row>
    <row r="41" spans="17:20" x14ac:dyDescent="0.25">
      <c r="R41" s="34"/>
      <c r="S41" s="34"/>
      <c r="T41" s="33"/>
    </row>
    <row r="42" spans="17:20" x14ac:dyDescent="0.25">
      <c r="R42" s="34"/>
      <c r="S42" s="34"/>
      <c r="T42" s="33"/>
    </row>
    <row r="52" spans="2:7" x14ac:dyDescent="0.25">
      <c r="B52" s="32" t="s">
        <v>22</v>
      </c>
      <c r="G52" s="32" t="s">
        <v>22</v>
      </c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" right="0" top="0.19685039370078741" bottom="0.15748031496062992" header="0.31496062992125984" footer="0.15748031496062992"/>
  <pageSetup scale="63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T52"/>
  <sheetViews>
    <sheetView showGridLines="0" view="pageBreakPreview" zoomScaleNormal="100" zoomScaleSheetLayoutView="100" workbookViewId="0">
      <selection activeCell="B14" sqref="B14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3" width="11.42578125" style="1"/>
    <col min="14" max="14" width="8.7109375" style="1" customWidth="1"/>
    <col min="15" max="16" width="11.42578125" style="1"/>
    <col min="17" max="17" width="19.85546875" style="1" customWidth="1"/>
    <col min="18" max="19" width="18.42578125" style="2" customWidth="1"/>
    <col min="20" max="16384" width="11.42578125" style="1"/>
  </cols>
  <sheetData>
    <row r="1" spans="2:20" ht="3.75" customHeight="1" thickBot="1" x14ac:dyDescent="0.3"/>
    <row r="2" spans="2:20" x14ac:dyDescent="0.25">
      <c r="B2" s="3"/>
      <c r="C2" s="4"/>
      <c r="D2" s="4"/>
      <c r="E2" s="4"/>
      <c r="F2" s="5"/>
      <c r="G2" s="6"/>
    </row>
    <row r="3" spans="2:20" x14ac:dyDescent="0.25">
      <c r="B3" s="7"/>
      <c r="C3" s="8"/>
      <c r="D3" s="8"/>
      <c r="E3" s="8"/>
      <c r="F3" s="9"/>
      <c r="G3" s="10"/>
    </row>
    <row r="4" spans="2:20" x14ac:dyDescent="0.25">
      <c r="B4" s="7"/>
      <c r="C4" s="8"/>
      <c r="D4" s="8"/>
      <c r="E4" s="8"/>
      <c r="F4" s="9"/>
      <c r="G4" s="10"/>
    </row>
    <row r="5" spans="2:20" x14ac:dyDescent="0.25">
      <c r="B5" s="7"/>
      <c r="C5" s="8"/>
      <c r="D5" s="8"/>
      <c r="E5" s="8"/>
      <c r="F5" s="9"/>
      <c r="G5" s="10"/>
      <c r="Q5" s="35"/>
      <c r="R5" s="36"/>
      <c r="S5" s="36"/>
      <c r="T5" s="35"/>
    </row>
    <row r="6" spans="2:20" ht="15.75" thickBot="1" x14ac:dyDescent="0.3">
      <c r="B6" s="11"/>
      <c r="C6" s="12"/>
      <c r="D6" s="12"/>
      <c r="E6" s="12"/>
      <c r="F6" s="13"/>
      <c r="Q6" s="35"/>
      <c r="R6" s="36"/>
      <c r="S6" s="36"/>
      <c r="T6" s="35"/>
    </row>
    <row r="7" spans="2:20" ht="5.25" customHeight="1" x14ac:dyDescent="0.25">
      <c r="B7" s="14"/>
      <c r="C7" s="15"/>
      <c r="D7" s="15"/>
      <c r="E7" s="15"/>
      <c r="F7" s="16"/>
      <c r="Q7" s="35"/>
      <c r="R7" s="36"/>
      <c r="S7" s="36"/>
      <c r="T7" s="35"/>
    </row>
    <row r="8" spans="2:20" ht="15.75" x14ac:dyDescent="0.25">
      <c r="B8" s="151" t="s">
        <v>0</v>
      </c>
      <c r="C8" s="152"/>
      <c r="D8" s="152"/>
      <c r="E8" s="152"/>
      <c r="F8" s="153"/>
      <c r="Q8" s="35"/>
      <c r="R8" s="36"/>
      <c r="S8" s="36"/>
      <c r="T8" s="35"/>
    </row>
    <row r="9" spans="2:20" ht="15" customHeight="1" x14ac:dyDescent="0.25">
      <c r="B9" s="151" t="s">
        <v>1</v>
      </c>
      <c r="C9" s="152"/>
      <c r="D9" s="152"/>
      <c r="E9" s="152"/>
      <c r="F9" s="153"/>
      <c r="Q9" s="37"/>
      <c r="R9" s="38"/>
      <c r="S9" s="38"/>
      <c r="T9" s="37"/>
    </row>
    <row r="10" spans="2:20" ht="15.75" x14ac:dyDescent="0.25">
      <c r="B10" s="151" t="s">
        <v>2</v>
      </c>
      <c r="C10" s="152"/>
      <c r="D10" s="152"/>
      <c r="E10" s="152"/>
      <c r="F10" s="153"/>
      <c r="Q10" s="37"/>
      <c r="R10" s="38"/>
      <c r="S10" s="38"/>
      <c r="T10" s="37"/>
    </row>
    <row r="11" spans="2:20" ht="15.75" x14ac:dyDescent="0.25">
      <c r="B11" s="151" t="s">
        <v>42</v>
      </c>
      <c r="C11" s="152"/>
      <c r="D11" s="152"/>
      <c r="E11" s="152"/>
      <c r="F11" s="153"/>
      <c r="Q11" s="37"/>
      <c r="R11" s="39" t="s">
        <v>3</v>
      </c>
      <c r="S11" s="39" t="s">
        <v>4</v>
      </c>
      <c r="T11" s="37"/>
    </row>
    <row r="12" spans="2:20" ht="5.25" customHeight="1" x14ac:dyDescent="0.25">
      <c r="B12" s="14"/>
      <c r="C12" s="15"/>
      <c r="D12" s="15"/>
      <c r="E12" s="15"/>
      <c r="F12" s="16"/>
      <c r="Q12" s="40"/>
      <c r="R12" s="41"/>
      <c r="S12" s="41"/>
      <c r="T12" s="42"/>
    </row>
    <row r="13" spans="2:20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Q13" s="40"/>
      <c r="R13" s="42">
        <f>1-S13</f>
        <v>2.8915004394575616E-2</v>
      </c>
      <c r="S13" s="42">
        <f>D16/C16</f>
        <v>0.97108499560542438</v>
      </c>
      <c r="T13" s="42"/>
    </row>
    <row r="14" spans="2:20" x14ac:dyDescent="0.25">
      <c r="B14" s="21" t="s">
        <v>8</v>
      </c>
      <c r="C14" s="22">
        <f>SUM(C15:C18)</f>
        <v>326574313</v>
      </c>
      <c r="D14" s="22">
        <f>SUM(D15:D18)</f>
        <v>318218366.81</v>
      </c>
      <c r="E14" s="22">
        <f>+D14-C14</f>
        <v>-8355946.1899999976</v>
      </c>
      <c r="F14" s="23">
        <f>IFERROR(D14/C14,0)</f>
        <v>0.97441333914709938</v>
      </c>
      <c r="I14" s="89"/>
      <c r="J14" s="78"/>
      <c r="K14" s="78"/>
      <c r="Q14" s="40"/>
      <c r="R14" s="43">
        <f>1-S14</f>
        <v>5.4278996323379847E-2</v>
      </c>
      <c r="S14" s="43">
        <f>D17/C17</f>
        <v>0.94572100367662015</v>
      </c>
      <c r="T14" s="42"/>
    </row>
    <row r="15" spans="2:20" x14ac:dyDescent="0.25">
      <c r="B15" s="24" t="s">
        <v>9</v>
      </c>
      <c r="C15" s="25">
        <v>75143503</v>
      </c>
      <c r="D15" s="25">
        <v>75143503</v>
      </c>
      <c r="E15" s="25">
        <v>0</v>
      </c>
      <c r="F15" s="26">
        <v>1</v>
      </c>
      <c r="I15" s="89"/>
      <c r="J15" s="89"/>
      <c r="K15" s="89"/>
      <c r="Q15" s="40"/>
      <c r="R15" s="43">
        <f t="shared" ref="R15" si="0">1-S15</f>
        <v>-0.30181537223671095</v>
      </c>
      <c r="S15" s="43">
        <f>D18/C18</f>
        <v>1.301815372236711</v>
      </c>
      <c r="T15" s="42"/>
    </row>
    <row r="16" spans="2:20" x14ac:dyDescent="0.25">
      <c r="B16" s="24" t="s">
        <v>10</v>
      </c>
      <c r="C16" s="25">
        <v>152646139</v>
      </c>
      <c r="D16" s="25">
        <v>148232375.22</v>
      </c>
      <c r="E16" s="25">
        <v>-4413763.7800000012</v>
      </c>
      <c r="F16" s="26">
        <v>0.97108499560542438</v>
      </c>
      <c r="I16" s="89"/>
      <c r="Q16" s="40"/>
      <c r="R16" s="44"/>
      <c r="S16" s="44"/>
      <c r="T16" s="42"/>
    </row>
    <row r="17" spans="2:20" x14ac:dyDescent="0.25">
      <c r="B17" s="24" t="s">
        <v>11</v>
      </c>
      <c r="C17" s="25">
        <v>94797665</v>
      </c>
      <c r="D17" s="25">
        <v>89652142.890000001</v>
      </c>
      <c r="E17" s="25">
        <v>-5145522.1099999994</v>
      </c>
      <c r="F17" s="26">
        <v>0.94572100367662015</v>
      </c>
      <c r="Q17" s="40"/>
      <c r="R17" s="44"/>
      <c r="S17" s="44"/>
      <c r="T17" s="42"/>
    </row>
    <row r="18" spans="2:20" x14ac:dyDescent="0.25">
      <c r="B18" s="24" t="s">
        <v>12</v>
      </c>
      <c r="C18" s="25">
        <v>3987006</v>
      </c>
      <c r="D18" s="25">
        <v>5190345.7</v>
      </c>
      <c r="E18" s="25">
        <v>1203339.7000000002</v>
      </c>
      <c r="F18" s="26">
        <v>1.301815372236711</v>
      </c>
      <c r="Q18" s="40"/>
      <c r="R18" s="44"/>
      <c r="S18" s="44"/>
      <c r="T18" s="42"/>
    </row>
    <row r="19" spans="2:20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Q19" s="40"/>
      <c r="R19" s="44"/>
      <c r="S19" s="44"/>
      <c r="T19" s="42"/>
    </row>
    <row r="20" spans="2:20" x14ac:dyDescent="0.25">
      <c r="B20" s="21" t="s">
        <v>14</v>
      </c>
      <c r="C20" s="22">
        <f>SUM(C21:C27)</f>
        <v>275918429</v>
      </c>
      <c r="D20" s="22">
        <f>SUM(D21:D27)</f>
        <v>219292461.98000002</v>
      </c>
      <c r="E20" s="22">
        <f>+D20-C20</f>
        <v>-56625967.019999981</v>
      </c>
      <c r="F20" s="23">
        <f>IFERROR(D20/C20,0)</f>
        <v>0.79477279852155147</v>
      </c>
      <c r="G20" s="27"/>
      <c r="Q20" s="40"/>
      <c r="R20" s="44"/>
      <c r="S20" s="44"/>
      <c r="T20" s="42"/>
    </row>
    <row r="21" spans="2:20" x14ac:dyDescent="0.25">
      <c r="B21" s="24" t="s">
        <v>48</v>
      </c>
      <c r="C21" s="25">
        <v>158867856</v>
      </c>
      <c r="D21" s="25">
        <v>149064834.61000001</v>
      </c>
      <c r="E21" s="25">
        <v>-9803021.3899999857</v>
      </c>
      <c r="F21" s="26">
        <v>0.93829449432489365</v>
      </c>
      <c r="G21" s="27"/>
      <c r="Q21" s="40"/>
      <c r="R21" s="44"/>
      <c r="S21" s="44"/>
      <c r="T21" s="42"/>
    </row>
    <row r="22" spans="2:20" x14ac:dyDescent="0.25">
      <c r="B22" s="24" t="s">
        <v>49</v>
      </c>
      <c r="C22" s="25">
        <v>53770020</v>
      </c>
      <c r="D22" s="25">
        <v>29165527.98</v>
      </c>
      <c r="E22" s="25">
        <v>-24604492.02</v>
      </c>
      <c r="F22" s="26">
        <v>0.54241244433236213</v>
      </c>
      <c r="G22" s="27"/>
      <c r="Q22" s="40"/>
      <c r="R22" s="44"/>
      <c r="S22" s="44"/>
      <c r="T22" s="42"/>
    </row>
    <row r="23" spans="2:20" x14ac:dyDescent="0.25">
      <c r="B23" s="24" t="s">
        <v>17</v>
      </c>
      <c r="C23" s="25">
        <v>15630827</v>
      </c>
      <c r="D23" s="25">
        <v>10286899.640000001</v>
      </c>
      <c r="E23" s="25">
        <v>-5343927.3599999994</v>
      </c>
      <c r="F23" s="26">
        <v>0.65811614702152355</v>
      </c>
      <c r="G23" s="27"/>
      <c r="Q23" s="40"/>
      <c r="R23" s="44"/>
      <c r="S23" s="44"/>
      <c r="T23" s="42"/>
    </row>
    <row r="24" spans="2:20" x14ac:dyDescent="0.25">
      <c r="B24" s="24" t="s">
        <v>18</v>
      </c>
      <c r="C24" s="25">
        <v>4543998</v>
      </c>
      <c r="D24" s="25">
        <v>2427248.48</v>
      </c>
      <c r="E24" s="25">
        <v>-2116749.52</v>
      </c>
      <c r="F24" s="26">
        <v>0.53416583369975079</v>
      </c>
      <c r="G24" s="27"/>
      <c r="Q24" s="40"/>
      <c r="R24" s="44"/>
      <c r="S24" s="44"/>
      <c r="T24" s="42"/>
    </row>
    <row r="25" spans="2:20" ht="14.25" customHeight="1" x14ac:dyDescent="0.25">
      <c r="B25" s="24" t="s">
        <v>19</v>
      </c>
      <c r="C25" s="25">
        <v>564000</v>
      </c>
      <c r="D25" s="25">
        <v>0</v>
      </c>
      <c r="E25" s="25">
        <v>-564000</v>
      </c>
      <c r="F25" s="26">
        <v>0</v>
      </c>
      <c r="G25" s="27"/>
      <c r="Q25" s="40"/>
      <c r="R25" s="41" t="s">
        <v>3</v>
      </c>
      <c r="S25" s="41" t="s">
        <v>4</v>
      </c>
      <c r="T25" s="42"/>
    </row>
    <row r="26" spans="2:20" x14ac:dyDescent="0.25">
      <c r="B26" s="24" t="s">
        <v>50</v>
      </c>
      <c r="C26" s="25">
        <v>25520029</v>
      </c>
      <c r="D26" s="25">
        <v>11326252.27</v>
      </c>
      <c r="E26" s="25">
        <v>-14193776.73</v>
      </c>
      <c r="F26" s="26">
        <v>0.44381815827873861</v>
      </c>
      <c r="G26" s="27"/>
      <c r="Q26" s="40"/>
      <c r="R26" s="43">
        <f>ABS(1-S26)</f>
        <v>6.1705505675106354E-2</v>
      </c>
      <c r="S26" s="43">
        <f>D21/C21</f>
        <v>0.93829449432489365</v>
      </c>
      <c r="T26" s="42"/>
    </row>
    <row r="27" spans="2:20" x14ac:dyDescent="0.25">
      <c r="B27" s="28" t="s">
        <v>21</v>
      </c>
      <c r="C27" s="29">
        <v>17021699</v>
      </c>
      <c r="D27" s="29">
        <v>17021699</v>
      </c>
      <c r="E27" s="29">
        <v>0</v>
      </c>
      <c r="F27" s="30">
        <v>1</v>
      </c>
      <c r="G27" s="27"/>
      <c r="Q27" s="40"/>
      <c r="R27" s="43">
        <f t="shared" ref="R27:R31" si="1">ABS(1-S27)</f>
        <v>0.45758755566763787</v>
      </c>
      <c r="S27" s="43">
        <f t="shared" ref="S27:S32" si="2">D22/C22</f>
        <v>0.54241244433236213</v>
      </c>
      <c r="T27" s="42"/>
    </row>
    <row r="28" spans="2:20" x14ac:dyDescent="0.25">
      <c r="B28" s="154" t="s">
        <v>22</v>
      </c>
      <c r="C28" s="154"/>
      <c r="D28" s="154"/>
      <c r="E28" s="154"/>
      <c r="F28" s="154"/>
      <c r="Q28" s="40"/>
      <c r="R28" s="43">
        <f t="shared" si="1"/>
        <v>0.34188385297847645</v>
      </c>
      <c r="S28" s="43">
        <f t="shared" si="2"/>
        <v>0.65811614702152355</v>
      </c>
      <c r="T28" s="42"/>
    </row>
    <row r="29" spans="2:20" x14ac:dyDescent="0.25">
      <c r="H29" s="31"/>
      <c r="Q29" s="40"/>
      <c r="R29" s="43">
        <f t="shared" si="1"/>
        <v>0.46583416630024921</v>
      </c>
      <c r="S29" s="43">
        <f t="shared" si="2"/>
        <v>0.53416583369975079</v>
      </c>
      <c r="T29" s="42"/>
    </row>
    <row r="30" spans="2:20" x14ac:dyDescent="0.25">
      <c r="Q30" s="40"/>
      <c r="R30" s="43">
        <f>ABS(1-S30)</f>
        <v>1</v>
      </c>
      <c r="S30" s="43">
        <f>D25/C25</f>
        <v>0</v>
      </c>
      <c r="T30" s="42"/>
    </row>
    <row r="31" spans="2:20" x14ac:dyDescent="0.25">
      <c r="Q31" s="40"/>
      <c r="R31" s="43">
        <f t="shared" si="1"/>
        <v>0.55618184172126139</v>
      </c>
      <c r="S31" s="43">
        <f>D26/C26</f>
        <v>0.44381815827873861</v>
      </c>
      <c r="T31" s="42"/>
    </row>
    <row r="32" spans="2:20" x14ac:dyDescent="0.25">
      <c r="Q32" s="40"/>
      <c r="R32" s="43">
        <f t="shared" ref="R32" si="3">1-S32</f>
        <v>0</v>
      </c>
      <c r="S32" s="43">
        <f t="shared" si="2"/>
        <v>1</v>
      </c>
      <c r="T32" s="42"/>
    </row>
    <row r="33" spans="17:20" x14ac:dyDescent="0.25">
      <c r="Q33" s="37"/>
      <c r="R33" s="38"/>
      <c r="S33" s="38"/>
      <c r="T33" s="37"/>
    </row>
    <row r="34" spans="17:20" x14ac:dyDescent="0.25">
      <c r="Q34" s="35"/>
      <c r="R34" s="38"/>
      <c r="S34" s="38"/>
      <c r="T34" s="37"/>
    </row>
    <row r="35" spans="17:20" x14ac:dyDescent="0.25">
      <c r="Q35" s="35"/>
      <c r="R35" s="38"/>
      <c r="S35" s="38"/>
      <c r="T35" s="37"/>
    </row>
    <row r="36" spans="17:20" x14ac:dyDescent="0.25">
      <c r="Q36" s="35"/>
      <c r="R36" s="38"/>
      <c r="S36" s="38"/>
      <c r="T36" s="37"/>
    </row>
    <row r="37" spans="17:20" x14ac:dyDescent="0.25">
      <c r="Q37" s="35"/>
      <c r="R37" s="38"/>
      <c r="S37" s="38"/>
      <c r="T37" s="37"/>
    </row>
    <row r="38" spans="17:20" x14ac:dyDescent="0.25">
      <c r="Q38" s="35"/>
      <c r="R38" s="38"/>
      <c r="S38" s="38"/>
      <c r="T38" s="37"/>
    </row>
    <row r="39" spans="17:20" x14ac:dyDescent="0.25">
      <c r="R39" s="34"/>
      <c r="S39" s="34"/>
      <c r="T39" s="33"/>
    </row>
    <row r="40" spans="17:20" x14ac:dyDescent="0.25">
      <c r="R40" s="34"/>
      <c r="S40" s="34"/>
      <c r="T40" s="33"/>
    </row>
    <row r="41" spans="17:20" x14ac:dyDescent="0.25">
      <c r="R41" s="34"/>
      <c r="S41" s="34"/>
      <c r="T41" s="33"/>
    </row>
    <row r="42" spans="17:20" x14ac:dyDescent="0.25">
      <c r="R42" s="34"/>
      <c r="S42" s="34"/>
      <c r="T42" s="33"/>
    </row>
    <row r="52" spans="2:7" x14ac:dyDescent="0.25">
      <c r="B52" s="32" t="s">
        <v>22</v>
      </c>
      <c r="G52" s="32" t="s">
        <v>22</v>
      </c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" right="0" top="0.19685039370078741" bottom="0.15748031496062992" header="0.31496062992125984" footer="0.15748031496062992"/>
  <pageSetup scale="63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T52"/>
  <sheetViews>
    <sheetView showGridLines="0" view="pageBreakPreview" zoomScaleNormal="100" zoomScaleSheetLayoutView="100" workbookViewId="0">
      <selection activeCell="B14" sqref="B14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3" width="11.42578125" style="1"/>
    <col min="14" max="14" width="8.7109375" style="1" customWidth="1"/>
    <col min="15" max="16" width="11.42578125" style="1"/>
    <col min="17" max="17" width="19.85546875" style="1" customWidth="1"/>
    <col min="18" max="19" width="18.42578125" style="2" customWidth="1"/>
    <col min="20" max="16384" width="11.42578125" style="1"/>
  </cols>
  <sheetData>
    <row r="1" spans="2:20" ht="3.75" customHeight="1" thickBot="1" x14ac:dyDescent="0.3"/>
    <row r="2" spans="2:20" x14ac:dyDescent="0.25">
      <c r="B2" s="3"/>
      <c r="C2" s="4"/>
      <c r="D2" s="4"/>
      <c r="E2" s="4"/>
      <c r="F2" s="5"/>
      <c r="G2" s="6"/>
    </row>
    <row r="3" spans="2:20" x14ac:dyDescent="0.25">
      <c r="B3" s="7"/>
      <c r="C3" s="8"/>
      <c r="D3" s="8"/>
      <c r="E3" s="8"/>
      <c r="F3" s="9"/>
      <c r="G3" s="10"/>
    </row>
    <row r="4" spans="2:20" x14ac:dyDescent="0.25">
      <c r="B4" s="7"/>
      <c r="C4" s="8"/>
      <c r="D4" s="8"/>
      <c r="E4" s="8"/>
      <c r="F4" s="9"/>
      <c r="G4" s="10"/>
    </row>
    <row r="5" spans="2:20" x14ac:dyDescent="0.25">
      <c r="B5" s="7"/>
      <c r="C5" s="8"/>
      <c r="D5" s="8"/>
      <c r="E5" s="8"/>
      <c r="F5" s="9"/>
      <c r="G5" s="10"/>
      <c r="Q5" s="35"/>
      <c r="R5" s="36"/>
      <c r="S5" s="36"/>
      <c r="T5" s="35"/>
    </row>
    <row r="6" spans="2:20" ht="15.75" thickBot="1" x14ac:dyDescent="0.3">
      <c r="B6" s="11"/>
      <c r="C6" s="12"/>
      <c r="D6" s="12"/>
      <c r="E6" s="12"/>
      <c r="F6" s="13"/>
      <c r="Q6" s="35"/>
      <c r="R6" s="36"/>
      <c r="S6" s="36"/>
      <c r="T6" s="35"/>
    </row>
    <row r="7" spans="2:20" ht="5.25" customHeight="1" x14ac:dyDescent="0.25">
      <c r="B7" s="14"/>
      <c r="C7" s="15"/>
      <c r="D7" s="15"/>
      <c r="E7" s="15"/>
      <c r="F7" s="16"/>
      <c r="Q7" s="35"/>
      <c r="R7" s="36"/>
      <c r="S7" s="36"/>
      <c r="T7" s="35"/>
    </row>
    <row r="8" spans="2:20" ht="15.75" x14ac:dyDescent="0.25">
      <c r="B8" s="151" t="s">
        <v>0</v>
      </c>
      <c r="C8" s="152"/>
      <c r="D8" s="152"/>
      <c r="E8" s="152"/>
      <c r="F8" s="153"/>
      <c r="Q8" s="35"/>
      <c r="R8" s="36"/>
      <c r="S8" s="36"/>
      <c r="T8" s="35"/>
    </row>
    <row r="9" spans="2:20" ht="15" customHeight="1" x14ac:dyDescent="0.25">
      <c r="B9" s="151" t="s">
        <v>1</v>
      </c>
      <c r="C9" s="152"/>
      <c r="D9" s="152"/>
      <c r="E9" s="152"/>
      <c r="F9" s="153"/>
      <c r="Q9" s="37"/>
      <c r="R9" s="38"/>
      <c r="S9" s="38"/>
      <c r="T9" s="37"/>
    </row>
    <row r="10" spans="2:20" ht="15.75" x14ac:dyDescent="0.25">
      <c r="B10" s="151" t="s">
        <v>2</v>
      </c>
      <c r="C10" s="152"/>
      <c r="D10" s="152"/>
      <c r="E10" s="152"/>
      <c r="F10" s="153"/>
      <c r="Q10" s="37"/>
      <c r="R10" s="38"/>
      <c r="S10" s="38"/>
      <c r="T10" s="37"/>
    </row>
    <row r="11" spans="2:20" ht="15.75" x14ac:dyDescent="0.25">
      <c r="B11" s="151" t="s">
        <v>43</v>
      </c>
      <c r="C11" s="152"/>
      <c r="D11" s="152"/>
      <c r="E11" s="152"/>
      <c r="F11" s="153"/>
      <c r="Q11" s="37"/>
      <c r="R11" s="39" t="s">
        <v>3</v>
      </c>
      <c r="S11" s="39" t="s">
        <v>4</v>
      </c>
      <c r="T11" s="37"/>
    </row>
    <row r="12" spans="2:20" ht="5.25" customHeight="1" x14ac:dyDescent="0.25">
      <c r="B12" s="14"/>
      <c r="C12" s="15"/>
      <c r="D12" s="15"/>
      <c r="E12" s="15"/>
      <c r="F12" s="16"/>
      <c r="Q12" s="40"/>
      <c r="R12" s="41"/>
      <c r="S12" s="41"/>
      <c r="T12" s="42"/>
    </row>
    <row r="13" spans="2:20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Q13" s="40"/>
      <c r="R13" s="42">
        <f>1-S13</f>
        <v>2.4647867477485597E-2</v>
      </c>
      <c r="S13" s="42">
        <f>D16/C16</f>
        <v>0.9753521325225144</v>
      </c>
      <c r="T13" s="42"/>
    </row>
    <row r="14" spans="2:20" x14ac:dyDescent="0.25">
      <c r="B14" s="21" t="s">
        <v>8</v>
      </c>
      <c r="C14" s="22">
        <f>SUM(C15:C18)</f>
        <v>369261504</v>
      </c>
      <c r="D14" s="22">
        <f>SUM(D15:D18)</f>
        <v>360907409.75</v>
      </c>
      <c r="E14" s="22">
        <f>+D14-C14</f>
        <v>-8354094.25</v>
      </c>
      <c r="F14" s="23">
        <f>IFERROR(D14/C14,0)</f>
        <v>0.97737621127708996</v>
      </c>
      <c r="I14" s="89"/>
      <c r="J14" s="78"/>
      <c r="K14" s="78"/>
      <c r="Q14" s="40"/>
      <c r="R14" s="43">
        <f>1-S14</f>
        <v>4.3447238030890012E-2</v>
      </c>
      <c r="S14" s="43">
        <f>D17/C17</f>
        <v>0.95655276196910999</v>
      </c>
      <c r="T14" s="42"/>
    </row>
    <row r="15" spans="2:20" x14ac:dyDescent="0.25">
      <c r="B15" s="24" t="s">
        <v>9</v>
      </c>
      <c r="C15" s="25">
        <v>75143503</v>
      </c>
      <c r="D15" s="25">
        <v>75143503</v>
      </c>
      <c r="E15" s="25">
        <v>0</v>
      </c>
      <c r="F15" s="26">
        <v>1</v>
      </c>
      <c r="I15" s="89"/>
      <c r="J15" s="89"/>
      <c r="K15" s="89"/>
      <c r="Q15" s="40"/>
      <c r="R15" s="43">
        <f t="shared" ref="R15" si="0">1-S15</f>
        <v>-0.16194607425909036</v>
      </c>
      <c r="S15" s="43">
        <f>D18/C18</f>
        <v>1.1619460742590904</v>
      </c>
      <c r="T15" s="42"/>
    </row>
    <row r="16" spans="2:20" x14ac:dyDescent="0.25">
      <c r="B16" s="24" t="s">
        <v>10</v>
      </c>
      <c r="C16" s="25">
        <v>178490003</v>
      </c>
      <c r="D16" s="25">
        <v>174090605.06</v>
      </c>
      <c r="E16" s="25">
        <v>-4399397.9399999976</v>
      </c>
      <c r="F16" s="26">
        <v>0.9753521325225144</v>
      </c>
      <c r="I16" s="89"/>
      <c r="Q16" s="40"/>
      <c r="R16" s="44"/>
      <c r="S16" s="44"/>
      <c r="T16" s="42"/>
    </row>
    <row r="17" spans="2:20" x14ac:dyDescent="0.25">
      <c r="B17" s="24" t="s">
        <v>11</v>
      </c>
      <c r="C17" s="25">
        <v>110423248</v>
      </c>
      <c r="D17" s="25">
        <v>105625662.86</v>
      </c>
      <c r="E17" s="25">
        <v>-4797585.1400000006</v>
      </c>
      <c r="F17" s="26">
        <v>0.95655276196910999</v>
      </c>
      <c r="Q17" s="40"/>
      <c r="R17" s="44"/>
      <c r="S17" s="44"/>
      <c r="T17" s="42"/>
    </row>
    <row r="18" spans="2:20" x14ac:dyDescent="0.25">
      <c r="B18" s="24" t="s">
        <v>12</v>
      </c>
      <c r="C18" s="25">
        <v>5204750</v>
      </c>
      <c r="D18" s="25">
        <v>6047638.8300000001</v>
      </c>
      <c r="E18" s="25">
        <v>842888.83000000007</v>
      </c>
      <c r="F18" s="26">
        <v>1.1619460742590904</v>
      </c>
      <c r="Q18" s="40"/>
      <c r="R18" s="44"/>
      <c r="S18" s="44"/>
      <c r="T18" s="42"/>
    </row>
    <row r="19" spans="2:20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Q19" s="40"/>
      <c r="R19" s="44"/>
      <c r="S19" s="44"/>
      <c r="T19" s="42"/>
    </row>
    <row r="20" spans="2:20" x14ac:dyDescent="0.25">
      <c r="B20" s="21" t="s">
        <v>14</v>
      </c>
      <c r="C20" s="22">
        <f>SUM(C21:C27)</f>
        <v>326863418</v>
      </c>
      <c r="D20" s="22">
        <f>SUM(D21:D27)</f>
        <v>257345177.47</v>
      </c>
      <c r="E20" s="22">
        <f>+D20-C20</f>
        <v>-69518240.530000001</v>
      </c>
      <c r="F20" s="23">
        <f>IFERROR(D20/C20,0)</f>
        <v>0.78731715847748984</v>
      </c>
      <c r="G20" s="27"/>
      <c r="I20" s="78"/>
      <c r="J20" s="78"/>
      <c r="K20" s="78"/>
      <c r="Q20" s="40"/>
      <c r="R20" s="44"/>
      <c r="S20" s="44"/>
      <c r="T20" s="42"/>
    </row>
    <row r="21" spans="2:20" x14ac:dyDescent="0.25">
      <c r="B21" s="24" t="s">
        <v>48</v>
      </c>
      <c r="C21" s="25">
        <v>191139035</v>
      </c>
      <c r="D21" s="25">
        <v>175105856.5</v>
      </c>
      <c r="E21" s="25">
        <v>-16033178.5</v>
      </c>
      <c r="F21" s="26">
        <v>0.91611771766034078</v>
      </c>
      <c r="G21" s="27"/>
      <c r="Q21" s="40"/>
      <c r="R21" s="44"/>
      <c r="S21" s="44"/>
      <c r="T21" s="42"/>
    </row>
    <row r="22" spans="2:20" x14ac:dyDescent="0.25">
      <c r="B22" s="24" t="s">
        <v>49</v>
      </c>
      <c r="C22" s="25">
        <v>59643250</v>
      </c>
      <c r="D22" s="25">
        <v>34594201.539999999</v>
      </c>
      <c r="E22" s="25">
        <v>-25049048.460000001</v>
      </c>
      <c r="F22" s="26">
        <v>0.5800187203078303</v>
      </c>
      <c r="G22" s="27"/>
      <c r="Q22" s="40"/>
      <c r="R22" s="44"/>
      <c r="S22" s="44"/>
      <c r="T22" s="42"/>
    </row>
    <row r="23" spans="2:20" x14ac:dyDescent="0.25">
      <c r="B23" s="24" t="s">
        <v>17</v>
      </c>
      <c r="C23" s="25">
        <v>18241472</v>
      </c>
      <c r="D23" s="25">
        <v>13427177.58</v>
      </c>
      <c r="E23" s="25">
        <v>-4814294.42</v>
      </c>
      <c r="F23" s="26">
        <v>0.73607971878585232</v>
      </c>
      <c r="G23" s="27"/>
      <c r="Q23" s="40"/>
      <c r="R23" s="44"/>
      <c r="S23" s="44"/>
      <c r="T23" s="42"/>
    </row>
    <row r="24" spans="2:20" x14ac:dyDescent="0.25">
      <c r="B24" s="24" t="s">
        <v>18</v>
      </c>
      <c r="C24" s="25">
        <v>5250181</v>
      </c>
      <c r="D24" s="25">
        <v>3289399.85</v>
      </c>
      <c r="E24" s="25">
        <v>-1960781.15</v>
      </c>
      <c r="F24" s="26">
        <v>0.62653075198740771</v>
      </c>
      <c r="G24" s="27"/>
      <c r="Q24" s="40"/>
      <c r="R24" s="44"/>
      <c r="S24" s="44"/>
      <c r="T24" s="42"/>
    </row>
    <row r="25" spans="2:20" ht="14.25" customHeight="1" x14ac:dyDescent="0.25">
      <c r="B25" s="24" t="s">
        <v>19</v>
      </c>
      <c r="C25" s="25">
        <v>564000</v>
      </c>
      <c r="D25" s="25">
        <v>0</v>
      </c>
      <c r="E25" s="25">
        <v>-564000</v>
      </c>
      <c r="F25" s="26">
        <v>0</v>
      </c>
      <c r="G25" s="27"/>
      <c r="Q25" s="40"/>
      <c r="R25" s="41" t="s">
        <v>3</v>
      </c>
      <c r="S25" s="41" t="s">
        <v>4</v>
      </c>
      <c r="T25" s="42"/>
    </row>
    <row r="26" spans="2:20" x14ac:dyDescent="0.25">
      <c r="B26" s="24" t="s">
        <v>50</v>
      </c>
      <c r="C26" s="25">
        <v>35003781</v>
      </c>
      <c r="D26" s="25">
        <v>13906843</v>
      </c>
      <c r="E26" s="25">
        <v>-21096938</v>
      </c>
      <c r="F26" s="26">
        <v>0.39729545216843859</v>
      </c>
      <c r="G26" s="27"/>
      <c r="Q26" s="40"/>
      <c r="R26" s="43">
        <f>ABS(1-S26)</f>
        <v>8.388228233965922E-2</v>
      </c>
      <c r="S26" s="43">
        <f>D21/C21</f>
        <v>0.91611771766034078</v>
      </c>
      <c r="T26" s="42"/>
    </row>
    <row r="27" spans="2:20" x14ac:dyDescent="0.25">
      <c r="B27" s="28" t="s">
        <v>21</v>
      </c>
      <c r="C27" s="29">
        <v>17021699</v>
      </c>
      <c r="D27" s="29">
        <v>17021699</v>
      </c>
      <c r="E27" s="29">
        <v>0</v>
      </c>
      <c r="F27" s="30">
        <v>1</v>
      </c>
      <c r="G27" s="27"/>
      <c r="Q27" s="40"/>
      <c r="R27" s="43">
        <f t="shared" ref="R27:R31" si="1">ABS(1-S27)</f>
        <v>0.4199812796921697</v>
      </c>
      <c r="S27" s="43">
        <f t="shared" ref="S27:S32" si="2">D22/C22</f>
        <v>0.5800187203078303</v>
      </c>
      <c r="T27" s="42"/>
    </row>
    <row r="28" spans="2:20" x14ac:dyDescent="0.25">
      <c r="B28" s="154" t="s">
        <v>22</v>
      </c>
      <c r="C28" s="154"/>
      <c r="D28" s="154"/>
      <c r="E28" s="154"/>
      <c r="F28" s="154"/>
      <c r="Q28" s="40"/>
      <c r="R28" s="43">
        <f t="shared" si="1"/>
        <v>0.26392028121414768</v>
      </c>
      <c r="S28" s="43">
        <f t="shared" si="2"/>
        <v>0.73607971878585232</v>
      </c>
      <c r="T28" s="42"/>
    </row>
    <row r="29" spans="2:20" x14ac:dyDescent="0.25">
      <c r="H29" s="31"/>
      <c r="Q29" s="40"/>
      <c r="R29" s="43">
        <f t="shared" si="1"/>
        <v>0.37346924801259229</v>
      </c>
      <c r="S29" s="43">
        <f t="shared" si="2"/>
        <v>0.62653075198740771</v>
      </c>
      <c r="T29" s="42"/>
    </row>
    <row r="30" spans="2:20" x14ac:dyDescent="0.25">
      <c r="Q30" s="40"/>
      <c r="R30" s="43">
        <f>ABS(1-S30)</f>
        <v>1</v>
      </c>
      <c r="S30" s="43">
        <f>D25/C25</f>
        <v>0</v>
      </c>
      <c r="T30" s="42"/>
    </row>
    <row r="31" spans="2:20" x14ac:dyDescent="0.25">
      <c r="Q31" s="40"/>
      <c r="R31" s="43">
        <f t="shared" si="1"/>
        <v>0.60270454783156135</v>
      </c>
      <c r="S31" s="43">
        <f>D26/C26</f>
        <v>0.39729545216843859</v>
      </c>
      <c r="T31" s="42"/>
    </row>
    <row r="32" spans="2:20" x14ac:dyDescent="0.25">
      <c r="Q32" s="40"/>
      <c r="R32" s="43">
        <f t="shared" ref="R32" si="3">1-S32</f>
        <v>0</v>
      </c>
      <c r="S32" s="43">
        <f t="shared" si="2"/>
        <v>1</v>
      </c>
      <c r="T32" s="42"/>
    </row>
    <row r="33" spans="17:20" x14ac:dyDescent="0.25">
      <c r="Q33" s="37"/>
      <c r="R33" s="38"/>
      <c r="S33" s="38"/>
      <c r="T33" s="37"/>
    </row>
    <row r="34" spans="17:20" x14ac:dyDescent="0.25">
      <c r="Q34" s="35"/>
      <c r="R34" s="38"/>
      <c r="S34" s="38"/>
      <c r="T34" s="37"/>
    </row>
    <row r="35" spans="17:20" x14ac:dyDescent="0.25">
      <c r="Q35" s="35"/>
      <c r="R35" s="38"/>
      <c r="S35" s="38"/>
      <c r="T35" s="37"/>
    </row>
    <row r="36" spans="17:20" x14ac:dyDescent="0.25">
      <c r="Q36" s="35"/>
      <c r="R36" s="38"/>
      <c r="S36" s="38"/>
      <c r="T36" s="37"/>
    </row>
    <row r="37" spans="17:20" x14ac:dyDescent="0.25">
      <c r="Q37" s="35"/>
      <c r="R37" s="38"/>
      <c r="S37" s="38"/>
      <c r="T37" s="37"/>
    </row>
    <row r="38" spans="17:20" x14ac:dyDescent="0.25">
      <c r="Q38" s="35"/>
      <c r="R38" s="38"/>
      <c r="S38" s="38"/>
      <c r="T38" s="37"/>
    </row>
    <row r="39" spans="17:20" x14ac:dyDescent="0.25">
      <c r="R39" s="34"/>
      <c r="S39" s="34"/>
      <c r="T39" s="33"/>
    </row>
    <row r="40" spans="17:20" x14ac:dyDescent="0.25">
      <c r="R40" s="34"/>
      <c r="S40" s="34"/>
      <c r="T40" s="33"/>
    </row>
    <row r="41" spans="17:20" x14ac:dyDescent="0.25">
      <c r="R41" s="34"/>
      <c r="S41" s="34"/>
      <c r="T41" s="33"/>
    </row>
    <row r="42" spans="17:20" x14ac:dyDescent="0.25">
      <c r="R42" s="34"/>
      <c r="S42" s="34"/>
      <c r="T42" s="33"/>
    </row>
    <row r="52" spans="2:7" x14ac:dyDescent="0.25">
      <c r="B52" s="32" t="s">
        <v>22</v>
      </c>
      <c r="G52" s="32" t="s">
        <v>22</v>
      </c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" right="0" top="0.19685039370078741" bottom="0.15748031496062992" header="0.31496062992125984" footer="0.15748031496062992"/>
  <pageSetup scale="63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T52"/>
  <sheetViews>
    <sheetView showGridLines="0" view="pageBreakPreview" zoomScaleNormal="100" zoomScaleSheetLayoutView="100" workbookViewId="0">
      <selection activeCell="B14" sqref="B14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7.7109375" style="1" customWidth="1"/>
    <col min="8" max="8" width="3" style="1" customWidth="1"/>
    <col min="9" max="13" width="11.42578125" style="1"/>
    <col min="14" max="14" width="8.7109375" style="1" customWidth="1"/>
    <col min="15" max="16" width="11.42578125" style="1"/>
    <col min="17" max="17" width="19.85546875" style="1" customWidth="1"/>
    <col min="18" max="19" width="18.42578125" style="2" customWidth="1"/>
    <col min="20" max="16384" width="11.42578125" style="1"/>
  </cols>
  <sheetData>
    <row r="1" spans="2:20" ht="3.75" customHeight="1" thickBot="1" x14ac:dyDescent="0.3"/>
    <row r="2" spans="2:20" x14ac:dyDescent="0.25">
      <c r="B2" s="3"/>
      <c r="C2" s="4"/>
      <c r="D2" s="4"/>
      <c r="E2" s="4"/>
      <c r="F2" s="5"/>
      <c r="G2" s="6"/>
    </row>
    <row r="3" spans="2:20" x14ac:dyDescent="0.25">
      <c r="B3" s="7"/>
      <c r="C3" s="8"/>
      <c r="D3" s="8"/>
      <c r="E3" s="8"/>
      <c r="F3" s="9"/>
      <c r="G3" s="10"/>
    </row>
    <row r="4" spans="2:20" x14ac:dyDescent="0.25">
      <c r="B4" s="7"/>
      <c r="C4" s="8"/>
      <c r="D4" s="8"/>
      <c r="E4" s="8"/>
      <c r="F4" s="9"/>
      <c r="G4" s="10"/>
    </row>
    <row r="5" spans="2:20" x14ac:dyDescent="0.25">
      <c r="B5" s="7"/>
      <c r="C5" s="8"/>
      <c r="D5" s="8"/>
      <c r="E5" s="8"/>
      <c r="F5" s="9"/>
      <c r="G5" s="10"/>
      <c r="Q5" s="35"/>
      <c r="R5" s="36"/>
      <c r="S5" s="36"/>
      <c r="T5" s="35"/>
    </row>
    <row r="6" spans="2:20" ht="15.75" thickBot="1" x14ac:dyDescent="0.3">
      <c r="B6" s="11"/>
      <c r="C6" s="12"/>
      <c r="D6" s="12"/>
      <c r="E6" s="12"/>
      <c r="F6" s="13"/>
      <c r="Q6" s="35"/>
      <c r="R6" s="36"/>
      <c r="S6" s="36"/>
      <c r="T6" s="35"/>
    </row>
    <row r="7" spans="2:20" ht="5.25" customHeight="1" x14ac:dyDescent="0.25">
      <c r="B7" s="14"/>
      <c r="C7" s="15"/>
      <c r="D7" s="15"/>
      <c r="E7" s="15"/>
      <c r="F7" s="16"/>
      <c r="Q7" s="35"/>
      <c r="R7" s="36"/>
      <c r="S7" s="36"/>
      <c r="T7" s="35"/>
    </row>
    <row r="8" spans="2:20" ht="15.75" x14ac:dyDescent="0.25">
      <c r="B8" s="151" t="s">
        <v>0</v>
      </c>
      <c r="C8" s="152"/>
      <c r="D8" s="152"/>
      <c r="E8" s="152"/>
      <c r="F8" s="153"/>
      <c r="Q8" s="35"/>
      <c r="R8" s="36"/>
      <c r="S8" s="36"/>
      <c r="T8" s="35"/>
    </row>
    <row r="9" spans="2:20" ht="15" customHeight="1" x14ac:dyDescent="0.25">
      <c r="B9" s="151" t="s">
        <v>1</v>
      </c>
      <c r="C9" s="152"/>
      <c r="D9" s="152"/>
      <c r="E9" s="152"/>
      <c r="F9" s="153"/>
      <c r="Q9" s="37"/>
      <c r="R9" s="38"/>
      <c r="S9" s="38"/>
      <c r="T9" s="37"/>
    </row>
    <row r="10" spans="2:20" ht="15.75" x14ac:dyDescent="0.25">
      <c r="B10" s="151" t="s">
        <v>2</v>
      </c>
      <c r="C10" s="152"/>
      <c r="D10" s="152"/>
      <c r="E10" s="152"/>
      <c r="F10" s="153"/>
      <c r="Q10" s="37"/>
      <c r="R10" s="38"/>
      <c r="S10" s="38"/>
      <c r="T10" s="37"/>
    </row>
    <row r="11" spans="2:20" ht="15.75" x14ac:dyDescent="0.25">
      <c r="B11" s="151" t="s">
        <v>44</v>
      </c>
      <c r="C11" s="152"/>
      <c r="D11" s="152"/>
      <c r="E11" s="152"/>
      <c r="F11" s="153"/>
      <c r="Q11" s="37"/>
      <c r="R11" s="39" t="s">
        <v>3</v>
      </c>
      <c r="S11" s="39" t="s">
        <v>4</v>
      </c>
      <c r="T11" s="37"/>
    </row>
    <row r="12" spans="2:20" ht="5.25" customHeight="1" x14ac:dyDescent="0.25">
      <c r="B12" s="14"/>
      <c r="C12" s="15"/>
      <c r="D12" s="15"/>
      <c r="E12" s="15"/>
      <c r="F12" s="16"/>
      <c r="Q12" s="40"/>
      <c r="R12" s="41"/>
      <c r="S12" s="41"/>
      <c r="T12" s="42"/>
    </row>
    <row r="13" spans="2:20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Q13" s="40"/>
      <c r="R13" s="42">
        <f>1-S13</f>
        <v>2.0140721842489606E-2</v>
      </c>
      <c r="S13" s="42">
        <f>D16/C16</f>
        <v>0.97985927815751039</v>
      </c>
      <c r="T13" s="42"/>
    </row>
    <row r="14" spans="2:20" x14ac:dyDescent="0.25">
      <c r="B14" s="21" t="s">
        <v>8</v>
      </c>
      <c r="C14" s="22">
        <f>SUM(C15:C18)</f>
        <v>412040162</v>
      </c>
      <c r="D14" s="22">
        <f>SUM(D15:D18)</f>
        <v>404683843.81</v>
      </c>
      <c r="E14" s="22">
        <f>+D14-C14</f>
        <v>-7356318.1899999976</v>
      </c>
      <c r="F14" s="23">
        <f>IFERROR(D14/C14,0)</f>
        <v>0.9821465991220536</v>
      </c>
      <c r="I14" s="89"/>
      <c r="J14" s="78"/>
      <c r="K14" s="78"/>
      <c r="Q14" s="40"/>
      <c r="R14" s="43">
        <f>1-S14</f>
        <v>3.3099112741938663E-2</v>
      </c>
      <c r="S14" s="43">
        <f>D17/C17</f>
        <v>0.96690088725806134</v>
      </c>
      <c r="T14" s="42"/>
    </row>
    <row r="15" spans="2:20" x14ac:dyDescent="0.25">
      <c r="B15" s="24" t="s">
        <v>9</v>
      </c>
      <c r="C15" s="25">
        <v>75143503</v>
      </c>
      <c r="D15" s="25">
        <v>75143503</v>
      </c>
      <c r="E15" s="25">
        <v>0</v>
      </c>
      <c r="F15" s="26">
        <v>1</v>
      </c>
      <c r="I15" s="89"/>
      <c r="J15" s="89"/>
      <c r="K15" s="89"/>
      <c r="L15" s="89"/>
      <c r="Q15" s="40"/>
      <c r="R15" s="43">
        <f t="shared" ref="R15" si="0">1-S15</f>
        <v>-0.14451822987349816</v>
      </c>
      <c r="S15" s="43">
        <f>D18/C18</f>
        <v>1.1445182298734982</v>
      </c>
      <c r="T15" s="42"/>
    </row>
    <row r="16" spans="2:20" x14ac:dyDescent="0.25">
      <c r="B16" s="24" t="s">
        <v>10</v>
      </c>
      <c r="C16" s="25">
        <v>204460228</v>
      </c>
      <c r="D16" s="25">
        <v>200342251.41999999</v>
      </c>
      <c r="E16" s="25">
        <v>-4117976.5800000131</v>
      </c>
      <c r="F16" s="26">
        <v>0.97985927815751039</v>
      </c>
      <c r="G16" s="31"/>
      <c r="I16" s="89"/>
      <c r="Q16" s="40"/>
      <c r="R16" s="44"/>
      <c r="S16" s="44"/>
      <c r="T16" s="42"/>
    </row>
    <row r="17" spans="2:20" x14ac:dyDescent="0.25">
      <c r="B17" s="24" t="s">
        <v>11</v>
      </c>
      <c r="C17" s="25">
        <v>125988937</v>
      </c>
      <c r="D17" s="25">
        <v>121818814.97</v>
      </c>
      <c r="E17" s="25">
        <v>-4170122.0300000012</v>
      </c>
      <c r="F17" s="26">
        <v>0.96690088725806134</v>
      </c>
      <c r="G17" s="31"/>
      <c r="Q17" s="40"/>
      <c r="R17" s="44"/>
      <c r="S17" s="44"/>
      <c r="T17" s="42"/>
    </row>
    <row r="18" spans="2:20" x14ac:dyDescent="0.25">
      <c r="B18" s="24" t="s">
        <v>12</v>
      </c>
      <c r="C18" s="25">
        <v>6447494</v>
      </c>
      <c r="D18" s="25">
        <v>7379274.4199999999</v>
      </c>
      <c r="E18" s="25">
        <v>931780.41999999993</v>
      </c>
      <c r="F18" s="26">
        <v>1.1445182298734982</v>
      </c>
      <c r="G18" s="31"/>
      <c r="Q18" s="40"/>
      <c r="R18" s="44"/>
      <c r="S18" s="44"/>
      <c r="T18" s="42"/>
    </row>
    <row r="19" spans="2:20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Q19" s="40"/>
      <c r="R19" s="44"/>
      <c r="S19" s="44"/>
      <c r="T19" s="42"/>
    </row>
    <row r="20" spans="2:20" x14ac:dyDescent="0.25">
      <c r="B20" s="21" t="s">
        <v>14</v>
      </c>
      <c r="C20" s="22">
        <f>SUM(C21:C27)</f>
        <v>378565211</v>
      </c>
      <c r="D20" s="22">
        <f>SUM(D21:D27)</f>
        <v>304298565.44</v>
      </c>
      <c r="E20" s="22">
        <f>+D20-C20</f>
        <v>-74266645.560000002</v>
      </c>
      <c r="F20" s="23">
        <f>IFERROR(D20/C20,0)</f>
        <v>0.80382073312066704</v>
      </c>
      <c r="G20" s="27"/>
      <c r="I20" s="78"/>
      <c r="J20" s="78"/>
      <c r="K20" s="78"/>
      <c r="L20" s="78"/>
      <c r="Q20" s="40"/>
      <c r="R20" s="44"/>
      <c r="S20" s="44"/>
      <c r="T20" s="42"/>
    </row>
    <row r="21" spans="2:20" x14ac:dyDescent="0.25">
      <c r="B21" s="24" t="s">
        <v>48</v>
      </c>
      <c r="C21" s="25">
        <v>221478287</v>
      </c>
      <c r="D21" s="25">
        <v>199492264.38999999</v>
      </c>
      <c r="E21" s="25">
        <v>-21986022.610000014</v>
      </c>
      <c r="F21" s="26">
        <v>0.90073057315094718</v>
      </c>
      <c r="G21" s="27"/>
      <c r="Q21" s="40"/>
      <c r="R21" s="44"/>
      <c r="S21" s="44"/>
      <c r="T21" s="42"/>
    </row>
    <row r="22" spans="2:20" x14ac:dyDescent="0.25">
      <c r="B22" s="24" t="s">
        <v>49</v>
      </c>
      <c r="C22" s="25">
        <v>70604813</v>
      </c>
      <c r="D22" s="25">
        <v>40136049.670000002</v>
      </c>
      <c r="E22" s="25">
        <v>-30468763.329999998</v>
      </c>
      <c r="F22" s="26">
        <v>0.56846053356164261</v>
      </c>
      <c r="G22" s="27"/>
      <c r="Q22" s="40"/>
      <c r="R22" s="44"/>
      <c r="S22" s="44"/>
      <c r="T22" s="42"/>
    </row>
    <row r="23" spans="2:20" x14ac:dyDescent="0.25">
      <c r="B23" s="24" t="s">
        <v>17</v>
      </c>
      <c r="C23" s="25">
        <v>21254617</v>
      </c>
      <c r="D23" s="25">
        <v>16520484.710000001</v>
      </c>
      <c r="E23" s="25">
        <v>-4734132.2899999991</v>
      </c>
      <c r="F23" s="26">
        <v>0.77726569761289988</v>
      </c>
      <c r="G23" s="27"/>
      <c r="Q23" s="40"/>
      <c r="R23" s="44"/>
      <c r="S23" s="44"/>
      <c r="T23" s="42"/>
    </row>
    <row r="24" spans="2:20" x14ac:dyDescent="0.25">
      <c r="B24" s="24" t="s">
        <v>18</v>
      </c>
      <c r="C24" s="25">
        <v>5935181</v>
      </c>
      <c r="D24" s="25">
        <v>4333946.9800000004</v>
      </c>
      <c r="E24" s="25">
        <v>-1601234.0199999996</v>
      </c>
      <c r="F24" s="26">
        <v>0.73021311060269278</v>
      </c>
      <c r="G24" s="27"/>
      <c r="Q24" s="40"/>
      <c r="R24" s="44"/>
      <c r="S24" s="44"/>
      <c r="T24" s="42"/>
    </row>
    <row r="25" spans="2:20" ht="14.25" customHeight="1" x14ac:dyDescent="0.25">
      <c r="B25" s="24" t="s">
        <v>19</v>
      </c>
      <c r="C25" s="25">
        <v>564000</v>
      </c>
      <c r="D25" s="25">
        <v>0</v>
      </c>
      <c r="E25" s="25">
        <v>-564000</v>
      </c>
      <c r="F25" s="26">
        <v>0</v>
      </c>
      <c r="G25" s="27"/>
      <c r="Q25" s="40"/>
      <c r="R25" s="41" t="s">
        <v>3</v>
      </c>
      <c r="S25" s="41" t="s">
        <v>4</v>
      </c>
      <c r="T25" s="42"/>
    </row>
    <row r="26" spans="2:20" x14ac:dyDescent="0.25">
      <c r="B26" s="24" t="s">
        <v>50</v>
      </c>
      <c r="C26" s="25">
        <v>41706614</v>
      </c>
      <c r="D26" s="25">
        <v>26794120.690000001</v>
      </c>
      <c r="E26" s="25">
        <v>-14912493.309999999</v>
      </c>
      <c r="F26" s="26">
        <v>0.64244296336307716</v>
      </c>
      <c r="G26" s="27"/>
      <c r="Q26" s="40"/>
      <c r="R26" s="43">
        <f>ABS(1-S26)</f>
        <v>9.9269426849052822E-2</v>
      </c>
      <c r="S26" s="43">
        <f>D21/C21</f>
        <v>0.90073057315094718</v>
      </c>
      <c r="T26" s="42"/>
    </row>
    <row r="27" spans="2:20" x14ac:dyDescent="0.25">
      <c r="B27" s="28" t="s">
        <v>21</v>
      </c>
      <c r="C27" s="29">
        <v>17021699</v>
      </c>
      <c r="D27" s="29">
        <v>17021699</v>
      </c>
      <c r="E27" s="29">
        <v>0</v>
      </c>
      <c r="F27" s="30">
        <v>1</v>
      </c>
      <c r="G27" s="27"/>
      <c r="Q27" s="40"/>
      <c r="R27" s="43">
        <f t="shared" ref="R27:R31" si="1">ABS(1-S27)</f>
        <v>0.43153946643835739</v>
      </c>
      <c r="S27" s="43">
        <f t="shared" ref="S27:S32" si="2">D22/C22</f>
        <v>0.56846053356164261</v>
      </c>
      <c r="T27" s="42"/>
    </row>
    <row r="28" spans="2:20" x14ac:dyDescent="0.25">
      <c r="B28" s="154" t="s">
        <v>22</v>
      </c>
      <c r="C28" s="154"/>
      <c r="D28" s="154"/>
      <c r="E28" s="154"/>
      <c r="F28" s="154"/>
      <c r="Q28" s="40"/>
      <c r="R28" s="43">
        <f t="shared" si="1"/>
        <v>0.22273430238710012</v>
      </c>
      <c r="S28" s="43">
        <f t="shared" si="2"/>
        <v>0.77726569761289988</v>
      </c>
      <c r="T28" s="42"/>
    </row>
    <row r="29" spans="2:20" x14ac:dyDescent="0.25">
      <c r="H29" s="31"/>
      <c r="Q29" s="40"/>
      <c r="R29" s="43">
        <f t="shared" si="1"/>
        <v>0.26978688939730722</v>
      </c>
      <c r="S29" s="43">
        <f t="shared" si="2"/>
        <v>0.73021311060269278</v>
      </c>
      <c r="T29" s="42"/>
    </row>
    <row r="30" spans="2:20" x14ac:dyDescent="0.25">
      <c r="Q30" s="40"/>
      <c r="R30" s="43">
        <f>ABS(1-S30)</f>
        <v>1</v>
      </c>
      <c r="S30" s="43">
        <f>D25/C25</f>
        <v>0</v>
      </c>
      <c r="T30" s="42"/>
    </row>
    <row r="31" spans="2:20" x14ac:dyDescent="0.25">
      <c r="Q31" s="40"/>
      <c r="R31" s="43">
        <f t="shared" si="1"/>
        <v>0.35755703663692284</v>
      </c>
      <c r="S31" s="43">
        <f>D26/C26</f>
        <v>0.64244296336307716</v>
      </c>
      <c r="T31" s="42"/>
    </row>
    <row r="32" spans="2:20" x14ac:dyDescent="0.25">
      <c r="Q32" s="40"/>
      <c r="R32" s="43">
        <f t="shared" ref="R32" si="3">1-S32</f>
        <v>0</v>
      </c>
      <c r="S32" s="43">
        <f t="shared" si="2"/>
        <v>1</v>
      </c>
      <c r="T32" s="42"/>
    </row>
    <row r="33" spans="17:20" x14ac:dyDescent="0.25">
      <c r="Q33" s="37"/>
      <c r="R33" s="38"/>
      <c r="S33" s="38"/>
      <c r="T33" s="37"/>
    </row>
    <row r="34" spans="17:20" x14ac:dyDescent="0.25">
      <c r="Q34" s="35"/>
      <c r="R34" s="38"/>
      <c r="S34" s="38"/>
      <c r="T34" s="37"/>
    </row>
    <row r="35" spans="17:20" x14ac:dyDescent="0.25">
      <c r="Q35" s="35"/>
      <c r="R35" s="38"/>
      <c r="S35" s="38"/>
      <c r="T35" s="37"/>
    </row>
    <row r="36" spans="17:20" x14ac:dyDescent="0.25">
      <c r="Q36" s="35"/>
      <c r="R36" s="38"/>
      <c r="S36" s="38"/>
      <c r="T36" s="37"/>
    </row>
    <row r="37" spans="17:20" x14ac:dyDescent="0.25">
      <c r="Q37" s="35"/>
      <c r="R37" s="38"/>
      <c r="S37" s="38"/>
      <c r="T37" s="37"/>
    </row>
    <row r="38" spans="17:20" x14ac:dyDescent="0.25">
      <c r="Q38" s="35"/>
      <c r="R38" s="38"/>
      <c r="S38" s="38"/>
      <c r="T38" s="37"/>
    </row>
    <row r="39" spans="17:20" x14ac:dyDescent="0.25">
      <c r="R39" s="34"/>
      <c r="S39" s="34"/>
      <c r="T39" s="33"/>
    </row>
    <row r="40" spans="17:20" x14ac:dyDescent="0.25">
      <c r="R40" s="34"/>
      <c r="S40" s="34"/>
      <c r="T40" s="33"/>
    </row>
    <row r="41" spans="17:20" x14ac:dyDescent="0.25">
      <c r="R41" s="34"/>
      <c r="S41" s="34"/>
      <c r="T41" s="33"/>
    </row>
    <row r="42" spans="17:20" x14ac:dyDescent="0.25">
      <c r="R42" s="34"/>
      <c r="S42" s="34"/>
      <c r="T42" s="33"/>
    </row>
    <row r="52" spans="2:7" x14ac:dyDescent="0.25">
      <c r="B52" s="32" t="s">
        <v>22</v>
      </c>
      <c r="G52" s="32" t="s">
        <v>22</v>
      </c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" right="0" top="0.19685039370078741" bottom="0.15748031496062992" header="0.31496062992125984" footer="0.15748031496062992"/>
  <pageSetup scale="63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T52"/>
  <sheetViews>
    <sheetView showGridLines="0" view="pageBreakPreview" zoomScaleNormal="100" zoomScaleSheetLayoutView="100" workbookViewId="0">
      <selection activeCell="B14" sqref="B14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1.42578125" style="1"/>
    <col min="10" max="10" width="13.7109375" style="1" bestFit="1" customWidth="1"/>
    <col min="11" max="13" width="11.42578125" style="1"/>
    <col min="14" max="14" width="8.7109375" style="1" customWidth="1"/>
    <col min="15" max="16" width="11.42578125" style="1"/>
    <col min="17" max="17" width="19.85546875" style="1" customWidth="1"/>
    <col min="18" max="19" width="18.42578125" style="2" customWidth="1"/>
    <col min="20" max="16384" width="11.42578125" style="1"/>
  </cols>
  <sheetData>
    <row r="1" spans="2:20" ht="3.75" customHeight="1" thickBot="1" x14ac:dyDescent="0.3"/>
    <row r="2" spans="2:20" x14ac:dyDescent="0.25">
      <c r="B2" s="3"/>
      <c r="C2" s="4"/>
      <c r="D2" s="4"/>
      <c r="E2" s="4"/>
      <c r="F2" s="5"/>
      <c r="G2" s="6"/>
    </row>
    <row r="3" spans="2:20" x14ac:dyDescent="0.25">
      <c r="B3" s="7"/>
      <c r="C3" s="8"/>
      <c r="D3" s="8"/>
      <c r="E3" s="8"/>
      <c r="F3" s="9"/>
      <c r="G3" s="10"/>
    </row>
    <row r="4" spans="2:20" x14ac:dyDescent="0.25">
      <c r="B4" s="7"/>
      <c r="C4" s="8"/>
      <c r="D4" s="8"/>
      <c r="E4" s="8"/>
      <c r="F4" s="9"/>
      <c r="G4" s="10"/>
    </row>
    <row r="5" spans="2:20" x14ac:dyDescent="0.25">
      <c r="B5" s="7"/>
      <c r="C5" s="8"/>
      <c r="D5" s="8"/>
      <c r="E5" s="8"/>
      <c r="F5" s="9"/>
      <c r="G5" s="10"/>
      <c r="Q5" s="35"/>
      <c r="R5" s="36"/>
      <c r="S5" s="36"/>
      <c r="T5" s="35"/>
    </row>
    <row r="6" spans="2:20" ht="15.75" thickBot="1" x14ac:dyDescent="0.3">
      <c r="B6" s="11"/>
      <c r="C6" s="12"/>
      <c r="D6" s="12"/>
      <c r="E6" s="12"/>
      <c r="F6" s="13"/>
      <c r="Q6" s="35"/>
      <c r="R6" s="36"/>
      <c r="S6" s="36"/>
      <c r="T6" s="35"/>
    </row>
    <row r="7" spans="2:20" ht="5.25" customHeight="1" x14ac:dyDescent="0.25">
      <c r="B7" s="14"/>
      <c r="C7" s="15"/>
      <c r="D7" s="15"/>
      <c r="E7" s="15"/>
      <c r="F7" s="16"/>
      <c r="Q7" s="35"/>
      <c r="R7" s="36"/>
      <c r="S7" s="36"/>
      <c r="T7" s="35"/>
    </row>
    <row r="8" spans="2:20" ht="15.75" x14ac:dyDescent="0.25">
      <c r="B8" s="151" t="s">
        <v>0</v>
      </c>
      <c r="C8" s="152"/>
      <c r="D8" s="152"/>
      <c r="E8" s="152"/>
      <c r="F8" s="153"/>
      <c r="Q8" s="35"/>
      <c r="R8" s="36"/>
      <c r="S8" s="36"/>
      <c r="T8" s="35"/>
    </row>
    <row r="9" spans="2:20" ht="15" customHeight="1" x14ac:dyDescent="0.25">
      <c r="B9" s="151" t="s">
        <v>1</v>
      </c>
      <c r="C9" s="152"/>
      <c r="D9" s="152"/>
      <c r="E9" s="152"/>
      <c r="F9" s="153"/>
      <c r="Q9" s="37"/>
      <c r="R9" s="38"/>
      <c r="S9" s="38"/>
      <c r="T9" s="37"/>
    </row>
    <row r="10" spans="2:20" ht="15.75" x14ac:dyDescent="0.25">
      <c r="B10" s="151" t="s">
        <v>2</v>
      </c>
      <c r="C10" s="152"/>
      <c r="D10" s="152"/>
      <c r="E10" s="152"/>
      <c r="F10" s="153"/>
      <c r="Q10" s="37"/>
      <c r="R10" s="38"/>
      <c r="S10" s="38"/>
      <c r="T10" s="37"/>
    </row>
    <row r="11" spans="2:20" ht="15.75" x14ac:dyDescent="0.25">
      <c r="B11" s="151" t="s">
        <v>45</v>
      </c>
      <c r="C11" s="152"/>
      <c r="D11" s="152"/>
      <c r="E11" s="152"/>
      <c r="F11" s="153"/>
      <c r="Q11" s="37"/>
      <c r="R11" s="39" t="s">
        <v>3</v>
      </c>
      <c r="S11" s="39" t="s">
        <v>4</v>
      </c>
      <c r="T11" s="37"/>
    </row>
    <row r="12" spans="2:20" ht="5.25" customHeight="1" x14ac:dyDescent="0.25">
      <c r="B12" s="14"/>
      <c r="C12" s="15"/>
      <c r="D12" s="15"/>
      <c r="E12" s="15"/>
      <c r="F12" s="16"/>
      <c r="Q12" s="40"/>
      <c r="R12" s="41"/>
      <c r="S12" s="41"/>
      <c r="T12" s="42"/>
    </row>
    <row r="13" spans="2:20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Q13" s="40"/>
      <c r="R13" s="42">
        <f>1-S13</f>
        <v>1.519088023145998E-2</v>
      </c>
      <c r="S13" s="42">
        <f>D16/C16</f>
        <v>0.98480911976854002</v>
      </c>
      <c r="T13" s="42"/>
    </row>
    <row r="14" spans="2:20" x14ac:dyDescent="0.25">
      <c r="B14" s="21" t="s">
        <v>8</v>
      </c>
      <c r="C14" s="22">
        <f>SUM(C15:C18)</f>
        <v>455063468</v>
      </c>
      <c r="D14" s="22">
        <f>SUM(D15:D18)</f>
        <v>449226292.15999997</v>
      </c>
      <c r="E14" s="22">
        <f>+D14-C14</f>
        <v>-5837175.8400000334</v>
      </c>
      <c r="F14" s="23">
        <f>IFERROR(D14/C14,0)</f>
        <v>0.98717283137305134</v>
      </c>
      <c r="I14" s="89"/>
      <c r="J14" s="78"/>
      <c r="K14" s="78"/>
      <c r="Q14" s="40"/>
      <c r="R14" s="43">
        <f>1-S14</f>
        <v>2.4530080547910504E-2</v>
      </c>
      <c r="S14" s="43">
        <f>D17/C17</f>
        <v>0.9754699194520895</v>
      </c>
      <c r="T14" s="42"/>
    </row>
    <row r="15" spans="2:20" x14ac:dyDescent="0.25">
      <c r="B15" s="24" t="s">
        <v>9</v>
      </c>
      <c r="C15" s="25">
        <v>75143503</v>
      </c>
      <c r="D15" s="25">
        <v>75143503</v>
      </c>
      <c r="E15" s="25">
        <f>+D15-C15</f>
        <v>0</v>
      </c>
      <c r="F15" s="90">
        <f>+D15/C15</f>
        <v>1</v>
      </c>
      <c r="I15" s="89"/>
      <c r="J15" s="89"/>
      <c r="K15" s="89"/>
      <c r="L15" s="89"/>
      <c r="Q15" s="40"/>
      <c r="R15" s="43">
        <f t="shared" ref="R15" si="0">1-S15</f>
        <v>-0.14827121605339122</v>
      </c>
      <c r="S15" s="43">
        <f>D18/C18</f>
        <v>1.1482712160533912</v>
      </c>
      <c r="T15" s="42"/>
    </row>
    <row r="16" spans="2:20" x14ac:dyDescent="0.25">
      <c r="B16" s="24" t="s">
        <v>10</v>
      </c>
      <c r="C16" s="25">
        <v>230577387</v>
      </c>
      <c r="D16" s="25">
        <v>227074713.53</v>
      </c>
      <c r="E16" s="25">
        <f t="shared" ref="E16:E17" si="1">+D16-C16</f>
        <v>-3502673.4699999988</v>
      </c>
      <c r="F16" s="26">
        <f>+D16/C16</f>
        <v>0.98480911976854002</v>
      </c>
      <c r="I16" s="89"/>
      <c r="Q16" s="40"/>
      <c r="R16" s="44"/>
      <c r="S16" s="44"/>
      <c r="T16" s="42"/>
    </row>
    <row r="17" spans="2:20" x14ac:dyDescent="0.25">
      <c r="B17" s="24" t="s">
        <v>11</v>
      </c>
      <c r="C17" s="25">
        <v>141652340</v>
      </c>
      <c r="D17" s="25">
        <v>138177596.69</v>
      </c>
      <c r="E17" s="25">
        <f t="shared" si="1"/>
        <v>-3474743.3100000024</v>
      </c>
      <c r="F17" s="26">
        <f t="shared" ref="F17" si="2">+D17/C17</f>
        <v>0.9754699194520895</v>
      </c>
      <c r="Q17" s="40"/>
      <c r="R17" s="44"/>
      <c r="S17" s="44"/>
      <c r="T17" s="42"/>
    </row>
    <row r="18" spans="2:20" x14ac:dyDescent="0.25">
      <c r="B18" s="24" t="s">
        <v>12</v>
      </c>
      <c r="C18" s="25">
        <v>7690238</v>
      </c>
      <c r="D18" s="25">
        <v>8830478.9399999995</v>
      </c>
      <c r="E18" s="55">
        <f>+D18-C18</f>
        <v>1140240.9399999995</v>
      </c>
      <c r="F18" s="26">
        <f>+D18/C18</f>
        <v>1.1482712160533912</v>
      </c>
      <c r="Q18" s="40"/>
      <c r="R18" s="44"/>
      <c r="S18" s="44"/>
      <c r="T18" s="42"/>
    </row>
    <row r="19" spans="2:20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Q19" s="40"/>
      <c r="R19" s="44"/>
      <c r="S19" s="44"/>
      <c r="T19" s="42"/>
    </row>
    <row r="20" spans="2:20" x14ac:dyDescent="0.25">
      <c r="B20" s="21" t="s">
        <v>14</v>
      </c>
      <c r="C20" s="22">
        <f>SUM(C21:C27)</f>
        <v>447793761</v>
      </c>
      <c r="D20" s="22">
        <f>SUM(D21:D27)</f>
        <v>341134785.47000003</v>
      </c>
      <c r="E20" s="22">
        <f t="shared" ref="E20:E27" si="3">+D20-C20</f>
        <v>-106658975.52999997</v>
      </c>
      <c r="F20" s="23">
        <f>IFERROR(D20/C20,0)</f>
        <v>0.76181227873337887</v>
      </c>
      <c r="G20" s="27"/>
      <c r="I20" s="78"/>
      <c r="J20" s="78"/>
      <c r="K20" s="78"/>
      <c r="L20" s="78"/>
      <c r="Q20" s="40"/>
      <c r="R20" s="44"/>
      <c r="S20" s="44"/>
      <c r="T20" s="42"/>
    </row>
    <row r="21" spans="2:20" x14ac:dyDescent="0.25">
      <c r="B21" s="24" t="s">
        <v>48</v>
      </c>
      <c r="C21" s="25">
        <v>255717466</v>
      </c>
      <c r="D21" s="25">
        <v>228165122.72999999</v>
      </c>
      <c r="E21" s="25">
        <f t="shared" si="3"/>
        <v>-27552343.270000011</v>
      </c>
      <c r="F21" s="26">
        <f>+D21/C21</f>
        <v>0.89225474622058076</v>
      </c>
      <c r="G21" s="27"/>
      <c r="J21" s="92"/>
      <c r="Q21" s="40"/>
      <c r="R21" s="44"/>
      <c r="S21" s="44"/>
      <c r="T21" s="42"/>
    </row>
    <row r="22" spans="2:20" x14ac:dyDescent="0.25">
      <c r="B22" s="24" t="s">
        <v>49</v>
      </c>
      <c r="C22" s="25">
        <v>80025706</v>
      </c>
      <c r="D22" s="25">
        <v>46758581.450000003</v>
      </c>
      <c r="E22" s="25">
        <f t="shared" si="3"/>
        <v>-33267124.549999997</v>
      </c>
      <c r="F22" s="26">
        <f t="shared" ref="F22:F27" si="4">+D22/C22</f>
        <v>0.58429451968846113</v>
      </c>
      <c r="G22" s="27"/>
      <c r="Q22" s="40"/>
      <c r="R22" s="44"/>
      <c r="S22" s="44"/>
      <c r="T22" s="42"/>
    </row>
    <row r="23" spans="2:20" x14ac:dyDescent="0.25">
      <c r="B23" s="24" t="s">
        <v>17</v>
      </c>
      <c r="C23" s="25">
        <v>25160262</v>
      </c>
      <c r="D23" s="25">
        <v>16671608.880000001</v>
      </c>
      <c r="E23" s="25">
        <f t="shared" si="3"/>
        <v>-8488653.1199999992</v>
      </c>
      <c r="F23" s="26">
        <f t="shared" si="4"/>
        <v>0.66261666432567357</v>
      </c>
      <c r="G23" s="27"/>
      <c r="Q23" s="40"/>
      <c r="R23" s="44"/>
      <c r="S23" s="44"/>
      <c r="T23" s="42"/>
    </row>
    <row r="24" spans="2:20" x14ac:dyDescent="0.25">
      <c r="B24" s="24" t="s">
        <v>18</v>
      </c>
      <c r="C24" s="25">
        <v>6620181</v>
      </c>
      <c r="D24" s="25">
        <v>4803240.6100000003</v>
      </c>
      <c r="E24" s="25">
        <f t="shared" si="3"/>
        <v>-1816940.3899999997</v>
      </c>
      <c r="F24" s="26">
        <f t="shared" si="4"/>
        <v>0.72554520941345868</v>
      </c>
      <c r="G24" s="27"/>
      <c r="Q24" s="40"/>
      <c r="R24" s="44"/>
      <c r="S24" s="44"/>
      <c r="T24" s="42"/>
    </row>
    <row r="25" spans="2:20" ht="14.25" customHeight="1" x14ac:dyDescent="0.25">
      <c r="B25" s="24" t="s">
        <v>19</v>
      </c>
      <c r="C25" s="25">
        <v>564000</v>
      </c>
      <c r="D25" s="91">
        <v>0</v>
      </c>
      <c r="E25" s="25">
        <f t="shared" si="3"/>
        <v>-564000</v>
      </c>
      <c r="F25" s="26">
        <f t="shared" si="4"/>
        <v>0</v>
      </c>
      <c r="G25" s="27"/>
      <c r="Q25" s="40"/>
      <c r="R25" s="41" t="s">
        <v>3</v>
      </c>
      <c r="S25" s="41" t="s">
        <v>4</v>
      </c>
      <c r="T25" s="42"/>
    </row>
    <row r="26" spans="2:20" x14ac:dyDescent="0.25">
      <c r="B26" s="24" t="s">
        <v>50</v>
      </c>
      <c r="C26" s="25">
        <v>62684447</v>
      </c>
      <c r="D26" s="25">
        <v>27714532.800000001</v>
      </c>
      <c r="E26" s="25">
        <f t="shared" si="3"/>
        <v>-34969914.200000003</v>
      </c>
      <c r="F26" s="26">
        <f t="shared" si="4"/>
        <v>0.44212773863985749</v>
      </c>
      <c r="G26" s="27"/>
      <c r="Q26" s="40"/>
      <c r="R26" s="43">
        <f>ABS(1-S26)</f>
        <v>0.10774525377941924</v>
      </c>
      <c r="S26" s="43">
        <f>D21/C21</f>
        <v>0.89225474622058076</v>
      </c>
      <c r="T26" s="42"/>
    </row>
    <row r="27" spans="2:20" x14ac:dyDescent="0.25">
      <c r="B27" s="28" t="s">
        <v>21</v>
      </c>
      <c r="C27" s="29">
        <v>17021699</v>
      </c>
      <c r="D27" s="29">
        <v>17021699</v>
      </c>
      <c r="E27" s="29">
        <f t="shared" si="3"/>
        <v>0</v>
      </c>
      <c r="F27" s="26">
        <f t="shared" si="4"/>
        <v>1</v>
      </c>
      <c r="G27" s="27"/>
      <c r="Q27" s="40"/>
      <c r="R27" s="43">
        <f t="shared" ref="R27:R31" si="5">ABS(1-S27)</f>
        <v>0.41570548031153887</v>
      </c>
      <c r="S27" s="43">
        <f t="shared" ref="S27:S32" si="6">D22/C22</f>
        <v>0.58429451968846113</v>
      </c>
      <c r="T27" s="42"/>
    </row>
    <row r="28" spans="2:20" x14ac:dyDescent="0.25">
      <c r="B28" s="154" t="s">
        <v>22</v>
      </c>
      <c r="C28" s="154"/>
      <c r="D28" s="154"/>
      <c r="E28" s="154"/>
      <c r="F28" s="154"/>
      <c r="Q28" s="40"/>
      <c r="R28" s="43">
        <f t="shared" si="5"/>
        <v>0.33738333567432643</v>
      </c>
      <c r="S28" s="43">
        <f t="shared" si="6"/>
        <v>0.66261666432567357</v>
      </c>
      <c r="T28" s="42"/>
    </row>
    <row r="29" spans="2:20" x14ac:dyDescent="0.25">
      <c r="H29" s="31"/>
      <c r="Q29" s="40"/>
      <c r="R29" s="43">
        <f t="shared" si="5"/>
        <v>0.27445479058654132</v>
      </c>
      <c r="S29" s="43">
        <f t="shared" si="6"/>
        <v>0.72554520941345868</v>
      </c>
      <c r="T29" s="42"/>
    </row>
    <row r="30" spans="2:20" x14ac:dyDescent="0.25">
      <c r="Q30" s="40"/>
      <c r="R30" s="43">
        <f>ABS(1-S30)</f>
        <v>1</v>
      </c>
      <c r="S30" s="43">
        <f>D25/C25</f>
        <v>0</v>
      </c>
      <c r="T30" s="42"/>
    </row>
    <row r="31" spans="2:20" x14ac:dyDescent="0.25">
      <c r="Q31" s="40"/>
      <c r="R31" s="43">
        <f t="shared" si="5"/>
        <v>0.55787226136014256</v>
      </c>
      <c r="S31" s="43">
        <f>D26/C26</f>
        <v>0.44212773863985749</v>
      </c>
      <c r="T31" s="42"/>
    </row>
    <row r="32" spans="2:20" x14ac:dyDescent="0.25">
      <c r="Q32" s="40"/>
      <c r="R32" s="43">
        <f t="shared" ref="R32" si="7">1-S32</f>
        <v>0</v>
      </c>
      <c r="S32" s="43">
        <f t="shared" si="6"/>
        <v>1</v>
      </c>
      <c r="T32" s="42"/>
    </row>
    <row r="33" spans="17:20" x14ac:dyDescent="0.25">
      <c r="Q33" s="37"/>
      <c r="R33" s="38"/>
      <c r="S33" s="38"/>
      <c r="T33" s="37"/>
    </row>
    <row r="34" spans="17:20" x14ac:dyDescent="0.25">
      <c r="Q34" s="35"/>
      <c r="R34" s="38"/>
      <c r="S34" s="38"/>
      <c r="T34" s="37"/>
    </row>
    <row r="35" spans="17:20" x14ac:dyDescent="0.25">
      <c r="Q35" s="35"/>
      <c r="R35" s="38"/>
      <c r="S35" s="38"/>
      <c r="T35" s="37"/>
    </row>
    <row r="36" spans="17:20" x14ac:dyDescent="0.25">
      <c r="Q36" s="35"/>
      <c r="R36" s="38"/>
      <c r="S36" s="38"/>
      <c r="T36" s="37"/>
    </row>
    <row r="37" spans="17:20" x14ac:dyDescent="0.25">
      <c r="Q37" s="35"/>
      <c r="R37" s="38"/>
      <c r="S37" s="38"/>
      <c r="T37" s="37"/>
    </row>
    <row r="38" spans="17:20" x14ac:dyDescent="0.25">
      <c r="Q38" s="35"/>
      <c r="R38" s="38"/>
      <c r="S38" s="38"/>
      <c r="T38" s="37"/>
    </row>
    <row r="39" spans="17:20" x14ac:dyDescent="0.25">
      <c r="R39" s="34"/>
      <c r="S39" s="34"/>
      <c r="T39" s="33"/>
    </row>
    <row r="40" spans="17:20" x14ac:dyDescent="0.25">
      <c r="R40" s="34"/>
      <c r="S40" s="34"/>
      <c r="T40" s="33"/>
    </row>
    <row r="41" spans="17:20" x14ac:dyDescent="0.25">
      <c r="R41" s="34"/>
      <c r="S41" s="34"/>
      <c r="T41" s="33"/>
    </row>
    <row r="42" spans="17:20" x14ac:dyDescent="0.25">
      <c r="R42" s="34"/>
      <c r="S42" s="34"/>
      <c r="T42" s="33"/>
    </row>
    <row r="52" spans="2:7" x14ac:dyDescent="0.25">
      <c r="B52" s="32" t="s">
        <v>22</v>
      </c>
      <c r="G52" s="32" t="s">
        <v>22</v>
      </c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" right="0" top="0.19685039370078741" bottom="0.15748031496062992" header="0.31496062992125984" footer="0.15748031496062992"/>
  <pageSetup scale="63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T52"/>
  <sheetViews>
    <sheetView showGridLines="0" view="pageBreakPreview" zoomScaleNormal="100" zoomScaleSheetLayoutView="100" workbookViewId="0">
      <selection activeCell="B13" sqref="B13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6" width="11.42578125" style="1"/>
    <col min="17" max="17" width="19.85546875" style="1" customWidth="1"/>
    <col min="18" max="19" width="18.42578125" style="2" customWidth="1"/>
    <col min="20" max="16384" width="11.42578125" style="1"/>
  </cols>
  <sheetData>
    <row r="1" spans="2:20" ht="3.75" customHeight="1" thickBot="1" x14ac:dyDescent="0.3"/>
    <row r="2" spans="2:20" x14ac:dyDescent="0.25">
      <c r="B2" s="3"/>
      <c r="C2" s="4"/>
      <c r="D2" s="4"/>
      <c r="E2" s="4"/>
      <c r="F2" s="5"/>
      <c r="G2" s="6"/>
    </row>
    <row r="3" spans="2:20" x14ac:dyDescent="0.25">
      <c r="B3" s="7"/>
      <c r="C3" s="8"/>
      <c r="D3" s="8"/>
      <c r="E3" s="8"/>
      <c r="F3" s="9"/>
      <c r="G3" s="10"/>
    </row>
    <row r="4" spans="2:20" x14ac:dyDescent="0.25">
      <c r="B4" s="7"/>
      <c r="C4" s="8"/>
      <c r="D4" s="8"/>
      <c r="E4" s="8"/>
      <c r="F4" s="9"/>
      <c r="G4" s="10"/>
    </row>
    <row r="5" spans="2:20" x14ac:dyDescent="0.25">
      <c r="B5" s="7"/>
      <c r="C5" s="8"/>
      <c r="D5" s="8"/>
      <c r="E5" s="8"/>
      <c r="F5" s="9"/>
      <c r="G5" s="10"/>
      <c r="Q5" s="35"/>
      <c r="R5" s="36"/>
      <c r="S5" s="36"/>
      <c r="T5" s="35"/>
    </row>
    <row r="6" spans="2:20" ht="15.75" thickBot="1" x14ac:dyDescent="0.3">
      <c r="B6" s="11"/>
      <c r="C6" s="12"/>
      <c r="D6" s="12"/>
      <c r="E6" s="12"/>
      <c r="F6" s="13"/>
      <c r="Q6" s="35"/>
      <c r="R6" s="36"/>
      <c r="S6" s="36"/>
      <c r="T6" s="35"/>
    </row>
    <row r="7" spans="2:20" ht="5.25" customHeight="1" x14ac:dyDescent="0.25">
      <c r="B7" s="14"/>
      <c r="C7" s="15"/>
      <c r="D7" s="15"/>
      <c r="E7" s="15"/>
      <c r="F7" s="16"/>
      <c r="Q7" s="35"/>
      <c r="R7" s="36"/>
      <c r="S7" s="36"/>
      <c r="T7" s="35"/>
    </row>
    <row r="8" spans="2:20" ht="15.75" x14ac:dyDescent="0.25">
      <c r="B8" s="151" t="s">
        <v>0</v>
      </c>
      <c r="C8" s="152"/>
      <c r="D8" s="152"/>
      <c r="E8" s="152"/>
      <c r="F8" s="153"/>
      <c r="Q8" s="35"/>
      <c r="R8" s="36"/>
      <c r="S8" s="36"/>
      <c r="T8" s="35"/>
    </row>
    <row r="9" spans="2:20" ht="15" customHeight="1" x14ac:dyDescent="0.25">
      <c r="B9" s="151" t="s">
        <v>1</v>
      </c>
      <c r="C9" s="152"/>
      <c r="D9" s="152"/>
      <c r="E9" s="152"/>
      <c r="F9" s="153"/>
      <c r="Q9" s="37"/>
      <c r="R9" s="38"/>
      <c r="S9" s="38"/>
      <c r="T9" s="37"/>
    </row>
    <row r="10" spans="2:20" ht="15.75" x14ac:dyDescent="0.25">
      <c r="B10" s="151" t="s">
        <v>2</v>
      </c>
      <c r="C10" s="152"/>
      <c r="D10" s="152"/>
      <c r="E10" s="152"/>
      <c r="F10" s="153"/>
      <c r="Q10" s="37"/>
      <c r="R10" s="38"/>
      <c r="S10" s="38"/>
      <c r="T10" s="37"/>
    </row>
    <row r="11" spans="2:20" ht="15.75" x14ac:dyDescent="0.25">
      <c r="B11" s="151" t="s">
        <v>23</v>
      </c>
      <c r="C11" s="152"/>
      <c r="D11" s="152"/>
      <c r="E11" s="152"/>
      <c r="F11" s="153"/>
      <c r="Q11" s="37"/>
      <c r="R11" s="39" t="s">
        <v>3</v>
      </c>
      <c r="S11" s="39" t="s">
        <v>4</v>
      </c>
      <c r="T11" s="37"/>
    </row>
    <row r="12" spans="2:20" ht="5.25" customHeight="1" x14ac:dyDescent="0.25">
      <c r="B12" s="14"/>
      <c r="C12" s="15"/>
      <c r="D12" s="15"/>
      <c r="E12" s="15"/>
      <c r="F12" s="16"/>
      <c r="Q12" s="40"/>
      <c r="R12" s="41"/>
      <c r="S12" s="41"/>
      <c r="T12" s="42"/>
    </row>
    <row r="13" spans="2:20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Q13" s="40"/>
      <c r="R13" s="42">
        <f>1-S13</f>
        <v>-2.2011385294659513E-2</v>
      </c>
      <c r="S13" s="42">
        <f>D16/C16</f>
        <v>1.0220113852946595</v>
      </c>
      <c r="T13" s="42"/>
    </row>
    <row r="14" spans="2:20" x14ac:dyDescent="0.25">
      <c r="B14" s="21" t="s">
        <v>8</v>
      </c>
      <c r="C14" s="22">
        <f>SUM(C15:C18)</f>
        <v>179261553.45141512</v>
      </c>
      <c r="D14" s="22">
        <f>SUM(D15:D18)</f>
        <v>184606903.78</v>
      </c>
      <c r="E14" s="22">
        <f>+D14-C14</f>
        <v>5345350.3285848796</v>
      </c>
      <c r="F14" s="23">
        <f>IFERROR(D14/C14,0)</f>
        <v>1.0298187214473382</v>
      </c>
      <c r="Q14" s="40"/>
      <c r="R14" s="43">
        <f>1-S14</f>
        <v>-5.1337497573055835E-2</v>
      </c>
      <c r="S14" s="43">
        <f>D17/C17</f>
        <v>1.0513374975730558</v>
      </c>
      <c r="T14" s="42"/>
    </row>
    <row r="15" spans="2:20" x14ac:dyDescent="0.25">
      <c r="B15" s="24" t="s">
        <v>9</v>
      </c>
      <c r="C15" s="25">
        <v>39153980</v>
      </c>
      <c r="D15" s="25">
        <v>39153980</v>
      </c>
      <c r="E15" s="25">
        <v>0</v>
      </c>
      <c r="F15" s="26">
        <v>1</v>
      </c>
      <c r="Q15" s="40"/>
      <c r="R15" s="43">
        <f t="shared" ref="R15" si="0">1-S15</f>
        <v>-0.48493901772318937</v>
      </c>
      <c r="S15" s="43">
        <f>D18/C18</f>
        <v>1.4849390177231894</v>
      </c>
      <c r="T15" s="42"/>
    </row>
    <row r="16" spans="2:20" x14ac:dyDescent="0.25">
      <c r="B16" s="24" t="s">
        <v>10</v>
      </c>
      <c r="C16" s="25">
        <v>86669709.823694319</v>
      </c>
      <c r="D16" s="25">
        <v>88577430.199999988</v>
      </c>
      <c r="E16" s="25">
        <v>1907720.3763056695</v>
      </c>
      <c r="F16" s="26">
        <v>1.0220113852946595</v>
      </c>
      <c r="Q16" s="40"/>
      <c r="R16" s="44"/>
      <c r="S16" s="44"/>
      <c r="T16" s="42"/>
    </row>
    <row r="17" spans="2:20" x14ac:dyDescent="0.25">
      <c r="B17" s="24" t="s">
        <v>11</v>
      </c>
      <c r="C17" s="25">
        <v>51836707.437720805</v>
      </c>
      <c r="D17" s="25">
        <v>54497874.280000001</v>
      </c>
      <c r="E17" s="25">
        <v>2661166.8422791958</v>
      </c>
      <c r="F17" s="26">
        <v>1.0513374975730558</v>
      </c>
      <c r="Q17" s="40"/>
      <c r="R17" s="44"/>
      <c r="S17" s="44"/>
      <c r="T17" s="42"/>
    </row>
    <row r="18" spans="2:20" x14ac:dyDescent="0.25">
      <c r="B18" s="24" t="s">
        <v>12</v>
      </c>
      <c r="C18" s="25">
        <v>1601156.1899999976</v>
      </c>
      <c r="D18" s="25">
        <v>2377619.3000000007</v>
      </c>
      <c r="E18" s="25">
        <v>776463.11000000313</v>
      </c>
      <c r="F18" s="26">
        <v>1.4849390177231894</v>
      </c>
      <c r="Q18" s="40"/>
      <c r="R18" s="44"/>
      <c r="S18" s="44"/>
      <c r="T18" s="42"/>
    </row>
    <row r="19" spans="2:20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Q19" s="40"/>
      <c r="R19" s="44"/>
      <c r="S19" s="44"/>
      <c r="T19" s="42"/>
    </row>
    <row r="20" spans="2:20" x14ac:dyDescent="0.25">
      <c r="B20" s="21" t="s">
        <v>14</v>
      </c>
      <c r="C20" s="22">
        <f>SUM(C21:C27)</f>
        <v>158110131.46322471</v>
      </c>
      <c r="D20" s="22">
        <f>SUM(D21:D27)</f>
        <v>134062760.43999998</v>
      </c>
      <c r="E20" s="22">
        <f>+D20-C20</f>
        <v>-24047371.023224726</v>
      </c>
      <c r="F20" s="23">
        <f>IFERROR(D20/C20,0)</f>
        <v>0.84790746297736164</v>
      </c>
      <c r="G20" s="27"/>
      <c r="Q20" s="40"/>
      <c r="R20" s="44"/>
      <c r="S20" s="44"/>
      <c r="T20" s="42"/>
    </row>
    <row r="21" spans="2:20" x14ac:dyDescent="0.25">
      <c r="B21" s="24" t="s">
        <v>15</v>
      </c>
      <c r="C21" s="25">
        <v>99808239.84989135</v>
      </c>
      <c r="D21" s="25">
        <v>94070343.769999996</v>
      </c>
      <c r="E21" s="25">
        <v>-5737896.0798913538</v>
      </c>
      <c r="F21" s="26">
        <v>0.94251079782069114</v>
      </c>
      <c r="G21" s="27"/>
      <c r="Q21" s="40"/>
      <c r="R21" s="44"/>
      <c r="S21" s="44"/>
      <c r="T21" s="42"/>
    </row>
    <row r="22" spans="2:20" x14ac:dyDescent="0.25">
      <c r="B22" s="24" t="s">
        <v>16</v>
      </c>
      <c r="C22" s="25">
        <v>20973099.225151516</v>
      </c>
      <c r="D22" s="25">
        <v>18188744.120000001</v>
      </c>
      <c r="E22" s="25">
        <v>-2784355.1051515155</v>
      </c>
      <c r="F22" s="26">
        <v>0.86724159957187252</v>
      </c>
      <c r="G22" s="27"/>
      <c r="Q22" s="40"/>
      <c r="R22" s="44"/>
      <c r="S22" s="44"/>
      <c r="T22" s="42"/>
    </row>
    <row r="23" spans="2:20" x14ac:dyDescent="0.25">
      <c r="B23" s="24" t="s">
        <v>17</v>
      </c>
      <c r="C23" s="25">
        <v>6482539.7281818176</v>
      </c>
      <c r="D23" s="25">
        <v>5828673.6799999997</v>
      </c>
      <c r="E23" s="25">
        <v>-653866.04818181787</v>
      </c>
      <c r="F23" s="26">
        <v>0.89913427829231207</v>
      </c>
      <c r="G23" s="27"/>
      <c r="Q23" s="40"/>
      <c r="R23" s="44"/>
      <c r="S23" s="44"/>
      <c r="T23" s="42"/>
    </row>
    <row r="24" spans="2:20" x14ac:dyDescent="0.25">
      <c r="B24" s="24" t="s">
        <v>18</v>
      </c>
      <c r="C24" s="25">
        <v>2464998.86</v>
      </c>
      <c r="D24" s="25">
        <v>1355334.1</v>
      </c>
      <c r="E24" s="25">
        <v>-1109664.7599999998</v>
      </c>
      <c r="F24" s="26">
        <v>0.54983153217360925</v>
      </c>
      <c r="G24" s="27"/>
      <c r="Q24" s="40"/>
      <c r="R24" s="44"/>
      <c r="S24" s="44"/>
      <c r="T24" s="42"/>
    </row>
    <row r="25" spans="2:20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40"/>
      <c r="R25" s="41" t="s">
        <v>3</v>
      </c>
      <c r="S25" s="41" t="s">
        <v>4</v>
      </c>
      <c r="T25" s="42"/>
    </row>
    <row r="26" spans="2:20" x14ac:dyDescent="0.25">
      <c r="B26" s="24" t="s">
        <v>20</v>
      </c>
      <c r="C26" s="25">
        <v>10401223.800000001</v>
      </c>
      <c r="D26" s="25">
        <v>463547.77000000235</v>
      </c>
      <c r="E26" s="25">
        <v>-9937676.0299999975</v>
      </c>
      <c r="F26" s="26">
        <v>4.4566656665920634E-2</v>
      </c>
      <c r="G26" s="27"/>
      <c r="Q26" s="40"/>
      <c r="R26" s="43">
        <f>ABS(1-S26)</f>
        <v>5.7489202179308863E-2</v>
      </c>
      <c r="S26" s="43">
        <f>D21/C21</f>
        <v>0.94251079782069114</v>
      </c>
      <c r="T26" s="42"/>
    </row>
    <row r="27" spans="2:20" x14ac:dyDescent="0.25">
      <c r="B27" s="28" t="s">
        <v>21</v>
      </c>
      <c r="C27" s="29">
        <v>17980030</v>
      </c>
      <c r="D27" s="29">
        <v>14156117</v>
      </c>
      <c r="E27" s="29">
        <v>-3823913</v>
      </c>
      <c r="F27" s="30">
        <v>0.78732443716723499</v>
      </c>
      <c r="G27" s="27"/>
      <c r="Q27" s="40"/>
      <c r="R27" s="43">
        <f t="shared" ref="R27:R31" si="1">ABS(1-S27)</f>
        <v>0.13275840042812748</v>
      </c>
      <c r="S27" s="43">
        <f t="shared" ref="S27:S32" si="2">D22/C22</f>
        <v>0.86724159957187252</v>
      </c>
      <c r="T27" s="42"/>
    </row>
    <row r="28" spans="2:20" x14ac:dyDescent="0.25">
      <c r="B28" s="154" t="s">
        <v>22</v>
      </c>
      <c r="C28" s="154"/>
      <c r="D28" s="154"/>
      <c r="E28" s="154"/>
      <c r="F28" s="154"/>
      <c r="Q28" s="40"/>
      <c r="R28" s="43">
        <f t="shared" si="1"/>
        <v>0.10086572170768793</v>
      </c>
      <c r="S28" s="43">
        <f t="shared" si="2"/>
        <v>0.89913427829231207</v>
      </c>
      <c r="T28" s="42"/>
    </row>
    <row r="29" spans="2:20" x14ac:dyDescent="0.25">
      <c r="H29" s="31"/>
      <c r="Q29" s="40"/>
      <c r="R29" s="43">
        <f t="shared" si="1"/>
        <v>0.45016846782639075</v>
      </c>
      <c r="S29" s="43">
        <f t="shared" si="2"/>
        <v>0.54983153217360925</v>
      </c>
      <c r="T29" s="42"/>
    </row>
    <row r="30" spans="2:20" x14ac:dyDescent="0.25">
      <c r="Q30" s="40"/>
      <c r="R30" s="43" t="e">
        <f>ABS(1-S30)</f>
        <v>#DIV/0!</v>
      </c>
      <c r="S30" s="43" t="e">
        <f>D25/C25</f>
        <v>#DIV/0!</v>
      </c>
      <c r="T30" s="42"/>
    </row>
    <row r="31" spans="2:20" x14ac:dyDescent="0.25">
      <c r="Q31" s="40"/>
      <c r="R31" s="43">
        <f t="shared" si="1"/>
        <v>0.95543334333407937</v>
      </c>
      <c r="S31" s="43">
        <f>D26/C26</f>
        <v>4.4566656665920634E-2</v>
      </c>
      <c r="T31" s="42"/>
    </row>
    <row r="32" spans="2:20" x14ac:dyDescent="0.25">
      <c r="Q32" s="40"/>
      <c r="R32" s="43">
        <f t="shared" ref="R32" si="3">1-S32</f>
        <v>0.21267556283276501</v>
      </c>
      <c r="S32" s="43">
        <f t="shared" si="2"/>
        <v>0.78732443716723499</v>
      </c>
      <c r="T32" s="42"/>
    </row>
    <row r="33" spans="17:20" x14ac:dyDescent="0.25">
      <c r="Q33" s="37"/>
      <c r="R33" s="38"/>
      <c r="S33" s="38"/>
      <c r="T33" s="37"/>
    </row>
    <row r="34" spans="17:20" x14ac:dyDescent="0.25">
      <c r="Q34" s="35"/>
      <c r="R34" s="38"/>
      <c r="S34" s="38"/>
      <c r="T34" s="37"/>
    </row>
    <row r="35" spans="17:20" x14ac:dyDescent="0.25">
      <c r="Q35" s="35"/>
      <c r="R35" s="38"/>
      <c r="S35" s="38"/>
      <c r="T35" s="37"/>
    </row>
    <row r="36" spans="17:20" x14ac:dyDescent="0.25">
      <c r="Q36" s="35"/>
      <c r="R36" s="38"/>
      <c r="S36" s="38"/>
      <c r="T36" s="37"/>
    </row>
    <row r="37" spans="17:20" x14ac:dyDescent="0.25">
      <c r="Q37" s="35"/>
      <c r="R37" s="38"/>
      <c r="S37" s="38"/>
      <c r="T37" s="37"/>
    </row>
    <row r="38" spans="17:20" x14ac:dyDescent="0.25">
      <c r="Q38" s="35"/>
      <c r="R38" s="38"/>
      <c r="S38" s="38"/>
      <c r="T38" s="37"/>
    </row>
    <row r="39" spans="17:20" x14ac:dyDescent="0.25">
      <c r="R39" s="34"/>
      <c r="S39" s="34"/>
      <c r="T39" s="33"/>
    </row>
    <row r="40" spans="17:20" x14ac:dyDescent="0.25">
      <c r="R40" s="34"/>
      <c r="S40" s="34"/>
      <c r="T40" s="33"/>
    </row>
    <row r="41" spans="17:20" x14ac:dyDescent="0.25">
      <c r="R41" s="34"/>
      <c r="S41" s="34"/>
      <c r="T41" s="33"/>
    </row>
    <row r="42" spans="17:20" x14ac:dyDescent="0.25">
      <c r="R42" s="34"/>
      <c r="S42" s="34"/>
      <c r="T42" s="33"/>
    </row>
    <row r="52" spans="2:7" x14ac:dyDescent="0.25">
      <c r="B52" s="32" t="s">
        <v>22</v>
      </c>
      <c r="G52" s="32" t="s">
        <v>22</v>
      </c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4" orientation="landscape" r:id="rId1"/>
  <ignoredErrors>
    <ignoredError sqref="R30:S30" evalError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T52"/>
  <sheetViews>
    <sheetView showGridLines="0" view="pageBreakPreview" topLeftCell="A4" zoomScaleNormal="100" zoomScaleSheetLayoutView="100" workbookViewId="0">
      <selection activeCell="B14" sqref="B14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1.42578125" style="1"/>
    <col min="10" max="10" width="13.7109375" style="1" bestFit="1" customWidth="1"/>
    <col min="11" max="13" width="11.42578125" style="1"/>
    <col min="14" max="14" width="8.7109375" style="1" customWidth="1"/>
    <col min="15" max="16" width="11.42578125" style="1"/>
    <col min="17" max="17" width="19.85546875" style="1" customWidth="1"/>
    <col min="18" max="19" width="18.42578125" style="2" customWidth="1"/>
    <col min="20" max="16384" width="11.42578125" style="1"/>
  </cols>
  <sheetData>
    <row r="1" spans="2:20" ht="3.75" customHeight="1" thickBot="1" x14ac:dyDescent="0.3"/>
    <row r="2" spans="2:20" x14ac:dyDescent="0.25">
      <c r="B2" s="3"/>
      <c r="C2" s="4"/>
      <c r="D2" s="4"/>
      <c r="E2" s="4"/>
      <c r="F2" s="5"/>
      <c r="G2" s="6"/>
    </row>
    <row r="3" spans="2:20" x14ac:dyDescent="0.25">
      <c r="B3" s="7"/>
      <c r="C3" s="8"/>
      <c r="D3" s="8"/>
      <c r="E3" s="8"/>
      <c r="F3" s="9"/>
      <c r="G3" s="10"/>
    </row>
    <row r="4" spans="2:20" x14ac:dyDescent="0.25">
      <c r="B4" s="7"/>
      <c r="C4" s="8"/>
      <c r="D4" s="8"/>
      <c r="E4" s="8"/>
      <c r="F4" s="9"/>
      <c r="G4" s="10"/>
    </row>
    <row r="5" spans="2:20" x14ac:dyDescent="0.25">
      <c r="B5" s="7"/>
      <c r="C5" s="8"/>
      <c r="D5" s="8"/>
      <c r="E5" s="8"/>
      <c r="F5" s="9"/>
      <c r="G5" s="10"/>
      <c r="Q5" s="35"/>
      <c r="R5" s="36"/>
      <c r="S5" s="36"/>
      <c r="T5" s="35"/>
    </row>
    <row r="6" spans="2:20" ht="15.75" thickBot="1" x14ac:dyDescent="0.3">
      <c r="B6" s="11"/>
      <c r="C6" s="12"/>
      <c r="D6" s="12"/>
      <c r="E6" s="12"/>
      <c r="F6" s="13"/>
      <c r="Q6" s="35"/>
      <c r="R6" s="36"/>
      <c r="S6" s="36"/>
      <c r="T6" s="35"/>
    </row>
    <row r="7" spans="2:20" ht="5.25" customHeight="1" x14ac:dyDescent="0.25">
      <c r="B7" s="14"/>
      <c r="C7" s="15"/>
      <c r="D7" s="15"/>
      <c r="E7" s="15"/>
      <c r="F7" s="16"/>
      <c r="Q7" s="35"/>
      <c r="R7" s="36"/>
      <c r="S7" s="36"/>
      <c r="T7" s="35"/>
    </row>
    <row r="8" spans="2:20" ht="15.75" x14ac:dyDescent="0.25">
      <c r="B8" s="151" t="s">
        <v>0</v>
      </c>
      <c r="C8" s="152"/>
      <c r="D8" s="152"/>
      <c r="E8" s="152"/>
      <c r="F8" s="153"/>
      <c r="Q8" s="35"/>
      <c r="R8" s="36"/>
      <c r="S8" s="36"/>
      <c r="T8" s="35"/>
    </row>
    <row r="9" spans="2:20" ht="15" customHeight="1" x14ac:dyDescent="0.25">
      <c r="B9" s="151" t="s">
        <v>1</v>
      </c>
      <c r="C9" s="152"/>
      <c r="D9" s="152"/>
      <c r="E9" s="152"/>
      <c r="F9" s="153"/>
      <c r="Q9" s="37"/>
      <c r="R9" s="38"/>
      <c r="S9" s="38"/>
      <c r="T9" s="37"/>
    </row>
    <row r="10" spans="2:20" ht="15.75" x14ac:dyDescent="0.25">
      <c r="B10" s="151" t="s">
        <v>2</v>
      </c>
      <c r="C10" s="152"/>
      <c r="D10" s="152"/>
      <c r="E10" s="152"/>
      <c r="F10" s="153"/>
      <c r="Q10" s="37"/>
      <c r="R10" s="38"/>
      <c r="S10" s="38"/>
      <c r="T10" s="37"/>
    </row>
    <row r="11" spans="2:20" ht="15.75" x14ac:dyDescent="0.25">
      <c r="B11" s="151" t="s">
        <v>46</v>
      </c>
      <c r="C11" s="152"/>
      <c r="D11" s="152"/>
      <c r="E11" s="152"/>
      <c r="F11" s="153"/>
      <c r="Q11" s="37"/>
      <c r="R11" s="39" t="s">
        <v>3</v>
      </c>
      <c r="S11" s="39" t="s">
        <v>4</v>
      </c>
      <c r="T11" s="37"/>
    </row>
    <row r="12" spans="2:20" ht="5.25" customHeight="1" x14ac:dyDescent="0.25">
      <c r="B12" s="14"/>
      <c r="C12" s="15"/>
      <c r="D12" s="15"/>
      <c r="E12" s="15"/>
      <c r="F12" s="16"/>
      <c r="Q12" s="40"/>
      <c r="R12" s="41"/>
      <c r="S12" s="41"/>
      <c r="T12" s="42"/>
    </row>
    <row r="13" spans="2:20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Q13" s="40"/>
      <c r="R13" s="42">
        <f>1-S13</f>
        <v>9.6270684621877489E-3</v>
      </c>
      <c r="S13" s="42">
        <f>D16/C16</f>
        <v>0.99037293153781225</v>
      </c>
      <c r="T13" s="42"/>
    </row>
    <row r="14" spans="2:20" x14ac:dyDescent="0.25">
      <c r="B14" s="21" t="s">
        <v>8</v>
      </c>
      <c r="C14" s="22">
        <f>SUM(C15:C18)</f>
        <v>497927700</v>
      </c>
      <c r="D14" s="22">
        <f>SUM(D15:D18)</f>
        <v>493106450.75</v>
      </c>
      <c r="E14" s="22">
        <f>+D14-C14</f>
        <v>-4821249.25</v>
      </c>
      <c r="F14" s="23">
        <f>IFERROR(D14/C14,0)</f>
        <v>0.99031737087532989</v>
      </c>
      <c r="I14" s="89"/>
      <c r="J14" s="78"/>
      <c r="K14" s="78"/>
      <c r="Q14" s="40"/>
      <c r="R14" s="43">
        <f>1-S14</f>
        <v>1.6168623656094949E-2</v>
      </c>
      <c r="S14" s="43">
        <f>D17/C17</f>
        <v>0.98383137634390505</v>
      </c>
      <c r="T14" s="42"/>
    </row>
    <row r="15" spans="2:20" x14ac:dyDescent="0.25">
      <c r="B15" s="24" t="s">
        <v>9</v>
      </c>
      <c r="C15" s="25">
        <v>75143503</v>
      </c>
      <c r="D15" s="25">
        <v>75143503</v>
      </c>
      <c r="E15" s="25">
        <f>+D15-C15</f>
        <v>0</v>
      </c>
      <c r="F15" s="90">
        <f>+D15/C15</f>
        <v>1</v>
      </c>
      <c r="I15" s="89"/>
      <c r="J15" s="89"/>
      <c r="K15" s="89"/>
      <c r="L15" s="89"/>
      <c r="Q15" s="40"/>
      <c r="R15" s="43">
        <f t="shared" ref="R15" si="0">1-S15</f>
        <v>-2.1455044911094623E-2</v>
      </c>
      <c r="S15" s="43">
        <f>D18/C18</f>
        <v>1.0214550449110946</v>
      </c>
      <c r="T15" s="42"/>
    </row>
    <row r="16" spans="2:20" x14ac:dyDescent="0.25">
      <c r="B16" s="24" t="s">
        <v>10</v>
      </c>
      <c r="C16" s="25">
        <v>256590018</v>
      </c>
      <c r="D16" s="25">
        <v>254119808.33000001</v>
      </c>
      <c r="E16" s="25">
        <f t="shared" ref="E16:E17" si="1">+D16-C16</f>
        <v>-2470209.6699999869</v>
      </c>
      <c r="F16" s="26">
        <f>+D16/C16</f>
        <v>0.99037293153781225</v>
      </c>
      <c r="I16" s="89"/>
      <c r="Q16" s="40"/>
      <c r="R16" s="44"/>
      <c r="S16" s="44"/>
      <c r="T16" s="42"/>
    </row>
    <row r="17" spans="2:20" x14ac:dyDescent="0.25">
      <c r="B17" s="24" t="s">
        <v>11</v>
      </c>
      <c r="C17" s="25">
        <v>157261197</v>
      </c>
      <c r="D17" s="25">
        <v>154718499.88999999</v>
      </c>
      <c r="E17" s="25">
        <f t="shared" si="1"/>
        <v>-2542697.1100000143</v>
      </c>
      <c r="F17" s="26">
        <f t="shared" ref="F17" si="2">+D17/C17</f>
        <v>0.98383137634390505</v>
      </c>
      <c r="Q17" s="40"/>
      <c r="R17" s="44"/>
      <c r="S17" s="44"/>
      <c r="T17" s="42"/>
    </row>
    <row r="18" spans="2:20" x14ac:dyDescent="0.25">
      <c r="B18" s="24" t="s">
        <v>12</v>
      </c>
      <c r="C18" s="25">
        <v>8932982</v>
      </c>
      <c r="D18" s="25">
        <v>9124639.5299999993</v>
      </c>
      <c r="E18" s="55">
        <f>+D18-C18</f>
        <v>191657.52999999933</v>
      </c>
      <c r="F18" s="26">
        <f>+D18/C18</f>
        <v>1.0214550449110946</v>
      </c>
      <c r="Q18" s="40"/>
      <c r="R18" s="44"/>
      <c r="S18" s="44"/>
      <c r="T18" s="42"/>
    </row>
    <row r="19" spans="2:20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Q19" s="40"/>
      <c r="R19" s="44"/>
      <c r="S19" s="44"/>
      <c r="T19" s="42"/>
    </row>
    <row r="20" spans="2:20" x14ac:dyDescent="0.25">
      <c r="B20" s="21" t="s">
        <v>14</v>
      </c>
      <c r="C20" s="22">
        <f>SUM(C21:C27)</f>
        <v>509163145</v>
      </c>
      <c r="D20" s="22">
        <f>SUM(D21:D27)</f>
        <v>381076526.25999999</v>
      </c>
      <c r="E20" s="22">
        <f t="shared" ref="E20:E27" si="3">+D20-C20</f>
        <v>-128086618.74000001</v>
      </c>
      <c r="F20" s="23">
        <f>IFERROR(D20/C20,0)</f>
        <v>0.74843697938899323</v>
      </c>
      <c r="G20" s="27"/>
      <c r="I20" s="78"/>
      <c r="J20" s="78"/>
      <c r="K20" s="78"/>
      <c r="L20" s="78"/>
      <c r="Q20" s="40"/>
      <c r="R20" s="44"/>
      <c r="S20" s="44"/>
      <c r="T20" s="42"/>
    </row>
    <row r="21" spans="2:20" x14ac:dyDescent="0.25">
      <c r="B21" s="24" t="s">
        <v>48</v>
      </c>
      <c r="C21" s="25">
        <v>286056645</v>
      </c>
      <c r="D21" s="25">
        <v>255802463.66999999</v>
      </c>
      <c r="E21" s="25">
        <f t="shared" si="3"/>
        <v>-30254181.330000013</v>
      </c>
      <c r="F21" s="26">
        <f>+D21/C21</f>
        <v>0.89423709653729588</v>
      </c>
      <c r="G21" s="27"/>
      <c r="J21" s="92"/>
      <c r="Q21" s="40"/>
      <c r="R21" s="44"/>
      <c r="S21" s="44"/>
      <c r="T21" s="42"/>
    </row>
    <row r="22" spans="2:20" x14ac:dyDescent="0.25">
      <c r="B22" s="24" t="s">
        <v>49</v>
      </c>
      <c r="C22" s="25">
        <v>89748266</v>
      </c>
      <c r="D22" s="25">
        <v>53437891.950000003</v>
      </c>
      <c r="E22" s="25">
        <f t="shared" si="3"/>
        <v>-36310374.049999997</v>
      </c>
      <c r="F22" s="26">
        <f t="shared" ref="F22:F27" si="4">+D22/C22</f>
        <v>0.59541977056136108</v>
      </c>
      <c r="G22" s="27"/>
      <c r="Q22" s="40"/>
      <c r="R22" s="44"/>
      <c r="S22" s="44"/>
      <c r="T22" s="42"/>
    </row>
    <row r="23" spans="2:20" x14ac:dyDescent="0.25">
      <c r="B23" s="24" t="s">
        <v>17</v>
      </c>
      <c r="C23" s="25">
        <v>28745907</v>
      </c>
      <c r="D23" s="25">
        <v>19176286.949999999</v>
      </c>
      <c r="E23" s="25">
        <f t="shared" si="3"/>
        <v>-9569620.0500000007</v>
      </c>
      <c r="F23" s="26">
        <f t="shared" si="4"/>
        <v>0.66709625652097182</v>
      </c>
      <c r="G23" s="27"/>
      <c r="Q23" s="40"/>
      <c r="R23" s="44"/>
      <c r="S23" s="44"/>
      <c r="T23" s="42"/>
    </row>
    <row r="24" spans="2:20" x14ac:dyDescent="0.25">
      <c r="B24" s="24" t="s">
        <v>18</v>
      </c>
      <c r="C24" s="25">
        <v>7435181</v>
      </c>
      <c r="D24" s="25">
        <v>6066877.6900000004</v>
      </c>
      <c r="E24" s="25">
        <f t="shared" si="3"/>
        <v>-1368303.3099999996</v>
      </c>
      <c r="F24" s="26">
        <f t="shared" si="4"/>
        <v>0.81596906517810397</v>
      </c>
      <c r="G24" s="27"/>
      <c r="Q24" s="40"/>
      <c r="R24" s="44"/>
      <c r="S24" s="44"/>
      <c r="T24" s="42"/>
    </row>
    <row r="25" spans="2:20" ht="14.25" customHeight="1" x14ac:dyDescent="0.25">
      <c r="B25" s="24" t="s">
        <v>19</v>
      </c>
      <c r="C25" s="25">
        <v>564000</v>
      </c>
      <c r="D25" s="91">
        <v>0</v>
      </c>
      <c r="E25" s="25">
        <f t="shared" si="3"/>
        <v>-564000</v>
      </c>
      <c r="F25" s="26">
        <f t="shared" si="4"/>
        <v>0</v>
      </c>
      <c r="G25" s="27"/>
      <c r="Q25" s="40"/>
      <c r="R25" s="41" t="s">
        <v>3</v>
      </c>
      <c r="S25" s="41" t="s">
        <v>4</v>
      </c>
      <c r="T25" s="42"/>
    </row>
    <row r="26" spans="2:20" x14ac:dyDescent="0.25">
      <c r="B26" s="24" t="s">
        <v>50</v>
      </c>
      <c r="C26" s="25">
        <v>79591447</v>
      </c>
      <c r="D26" s="25">
        <v>29571307</v>
      </c>
      <c r="E26" s="25">
        <f t="shared" si="3"/>
        <v>-50020140</v>
      </c>
      <c r="F26" s="26">
        <f t="shared" si="4"/>
        <v>0.37153875340399328</v>
      </c>
      <c r="G26" s="27"/>
      <c r="Q26" s="40"/>
      <c r="R26" s="43">
        <f>ABS(1-S26)</f>
        <v>0.10576290346270412</v>
      </c>
      <c r="S26" s="43">
        <f>D21/C21</f>
        <v>0.89423709653729588</v>
      </c>
      <c r="T26" s="42"/>
    </row>
    <row r="27" spans="2:20" x14ac:dyDescent="0.25">
      <c r="B27" s="28" t="s">
        <v>21</v>
      </c>
      <c r="C27" s="29">
        <v>17021699</v>
      </c>
      <c r="D27" s="29">
        <v>17021699</v>
      </c>
      <c r="E27" s="29">
        <f t="shared" si="3"/>
        <v>0</v>
      </c>
      <c r="F27" s="26">
        <f t="shared" si="4"/>
        <v>1</v>
      </c>
      <c r="G27" s="27"/>
      <c r="Q27" s="40"/>
      <c r="R27" s="43">
        <f t="shared" ref="R27:R31" si="5">ABS(1-S27)</f>
        <v>0.40458022943863892</v>
      </c>
      <c r="S27" s="43">
        <f t="shared" ref="S27:S32" si="6">D22/C22</f>
        <v>0.59541977056136108</v>
      </c>
      <c r="T27" s="42"/>
    </row>
    <row r="28" spans="2:20" x14ac:dyDescent="0.25">
      <c r="B28" s="154" t="s">
        <v>22</v>
      </c>
      <c r="C28" s="154"/>
      <c r="D28" s="154"/>
      <c r="E28" s="154"/>
      <c r="F28" s="154"/>
      <c r="Q28" s="40"/>
      <c r="R28" s="43">
        <f t="shared" si="5"/>
        <v>0.33290374347902818</v>
      </c>
      <c r="S28" s="43">
        <f t="shared" si="6"/>
        <v>0.66709625652097182</v>
      </c>
      <c r="T28" s="42"/>
    </row>
    <row r="29" spans="2:20" x14ac:dyDescent="0.25">
      <c r="H29" s="31"/>
      <c r="Q29" s="40"/>
      <c r="R29" s="43">
        <f t="shared" si="5"/>
        <v>0.18403093482189603</v>
      </c>
      <c r="S29" s="43">
        <f t="shared" si="6"/>
        <v>0.81596906517810397</v>
      </c>
      <c r="T29" s="42"/>
    </row>
    <row r="30" spans="2:20" x14ac:dyDescent="0.25">
      <c r="Q30" s="40"/>
      <c r="R30" s="43">
        <f>ABS(1-S30)</f>
        <v>1</v>
      </c>
      <c r="S30" s="43">
        <f>D25/C25</f>
        <v>0</v>
      </c>
      <c r="T30" s="42"/>
    </row>
    <row r="31" spans="2:20" x14ac:dyDescent="0.25">
      <c r="Q31" s="40"/>
      <c r="R31" s="43">
        <f t="shared" si="5"/>
        <v>0.62846124659600666</v>
      </c>
      <c r="S31" s="43">
        <f>D26/C26</f>
        <v>0.37153875340399328</v>
      </c>
      <c r="T31" s="42"/>
    </row>
    <row r="32" spans="2:20" x14ac:dyDescent="0.25">
      <c r="Q32" s="40"/>
      <c r="R32" s="43">
        <f t="shared" ref="R32" si="7">1-S32</f>
        <v>0</v>
      </c>
      <c r="S32" s="43">
        <f t="shared" si="6"/>
        <v>1</v>
      </c>
      <c r="T32" s="42"/>
    </row>
    <row r="33" spans="17:20" x14ac:dyDescent="0.25">
      <c r="Q33" s="37"/>
      <c r="R33" s="38"/>
      <c r="S33" s="38"/>
      <c r="T33" s="37"/>
    </row>
    <row r="34" spans="17:20" x14ac:dyDescent="0.25">
      <c r="Q34" s="35"/>
      <c r="R34" s="38"/>
      <c r="S34" s="38"/>
      <c r="T34" s="37"/>
    </row>
    <row r="35" spans="17:20" x14ac:dyDescent="0.25">
      <c r="Q35" s="35"/>
      <c r="R35" s="38"/>
      <c r="S35" s="38"/>
      <c r="T35" s="37"/>
    </row>
    <row r="36" spans="17:20" x14ac:dyDescent="0.25">
      <c r="Q36" s="35"/>
      <c r="R36" s="38"/>
      <c r="S36" s="38"/>
      <c r="T36" s="37"/>
    </row>
    <row r="37" spans="17:20" x14ac:dyDescent="0.25">
      <c r="Q37" s="35"/>
      <c r="R37" s="38"/>
      <c r="S37" s="38"/>
      <c r="T37" s="37"/>
    </row>
    <row r="38" spans="17:20" x14ac:dyDescent="0.25">
      <c r="Q38" s="35"/>
      <c r="R38" s="38"/>
      <c r="S38" s="38"/>
      <c r="T38" s="37"/>
    </row>
    <row r="39" spans="17:20" x14ac:dyDescent="0.25">
      <c r="R39" s="34"/>
      <c r="S39" s="34"/>
      <c r="T39" s="33"/>
    </row>
    <row r="40" spans="17:20" x14ac:dyDescent="0.25">
      <c r="R40" s="34"/>
      <c r="S40" s="34"/>
      <c r="T40" s="33"/>
    </row>
    <row r="41" spans="17:20" x14ac:dyDescent="0.25">
      <c r="R41" s="34"/>
      <c r="S41" s="34"/>
      <c r="T41" s="33"/>
    </row>
    <row r="42" spans="17:20" x14ac:dyDescent="0.25">
      <c r="R42" s="34"/>
      <c r="S42" s="34"/>
      <c r="T42" s="33"/>
    </row>
    <row r="52" spans="2:7" x14ac:dyDescent="0.25">
      <c r="B52" s="32" t="s">
        <v>22</v>
      </c>
      <c r="G52" s="32" t="s">
        <v>22</v>
      </c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" right="0" top="0.19685039370078741" bottom="0.15748031496062992" header="0.31496062992125984" footer="0.15748031496062992"/>
  <pageSetup scale="63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1:T52"/>
  <sheetViews>
    <sheetView showGridLines="0" view="pageBreakPreview" topLeftCell="A7" zoomScaleNormal="100" zoomScaleSheetLayoutView="100" workbookViewId="0">
      <selection activeCell="B14" sqref="B14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1.42578125" style="1"/>
    <col min="10" max="10" width="13.7109375" style="1" bestFit="1" customWidth="1"/>
    <col min="11" max="13" width="11.42578125" style="1"/>
    <col min="14" max="14" width="8.7109375" style="1" customWidth="1"/>
    <col min="15" max="16" width="11.42578125" style="1"/>
    <col min="17" max="17" width="19.85546875" style="1" customWidth="1"/>
    <col min="18" max="19" width="18.42578125" style="2" customWidth="1"/>
    <col min="20" max="16384" width="11.42578125" style="1"/>
  </cols>
  <sheetData>
    <row r="1" spans="2:20" ht="3.75" customHeight="1" thickBot="1" x14ac:dyDescent="0.3"/>
    <row r="2" spans="2:20" x14ac:dyDescent="0.25">
      <c r="B2" s="3"/>
      <c r="C2" s="4"/>
      <c r="D2" s="4"/>
      <c r="E2" s="4"/>
      <c r="F2" s="5"/>
      <c r="G2" s="6"/>
    </row>
    <row r="3" spans="2:20" x14ac:dyDescent="0.25">
      <c r="B3" s="7"/>
      <c r="C3" s="8"/>
      <c r="D3" s="8"/>
      <c r="E3" s="8"/>
      <c r="F3" s="9"/>
      <c r="G3" s="10"/>
    </row>
    <row r="4" spans="2:20" x14ac:dyDescent="0.25">
      <c r="B4" s="7"/>
      <c r="C4" s="8"/>
      <c r="D4" s="8"/>
      <c r="E4" s="8"/>
      <c r="F4" s="9"/>
      <c r="G4" s="10"/>
    </row>
    <row r="5" spans="2:20" x14ac:dyDescent="0.25">
      <c r="B5" s="7"/>
      <c r="C5" s="8"/>
      <c r="D5" s="8"/>
      <c r="E5" s="8"/>
      <c r="F5" s="9"/>
      <c r="G5" s="10"/>
      <c r="Q5" s="35"/>
      <c r="R5" s="36"/>
      <c r="S5" s="36"/>
      <c r="T5" s="35"/>
    </row>
    <row r="6" spans="2:20" ht="15.75" thickBot="1" x14ac:dyDescent="0.3">
      <c r="B6" s="11"/>
      <c r="C6" s="12"/>
      <c r="D6" s="12"/>
      <c r="E6" s="12"/>
      <c r="F6" s="13"/>
      <c r="Q6" s="35"/>
      <c r="R6" s="36"/>
      <c r="S6" s="36"/>
      <c r="T6" s="35"/>
    </row>
    <row r="7" spans="2:20" ht="5.25" customHeight="1" x14ac:dyDescent="0.25">
      <c r="B7" s="14"/>
      <c r="C7" s="15"/>
      <c r="D7" s="15"/>
      <c r="E7" s="15"/>
      <c r="F7" s="16"/>
      <c r="Q7" s="35"/>
      <c r="R7" s="36"/>
      <c r="S7" s="36"/>
      <c r="T7" s="35"/>
    </row>
    <row r="8" spans="2:20" ht="15.75" x14ac:dyDescent="0.25">
      <c r="B8" s="151" t="s">
        <v>0</v>
      </c>
      <c r="C8" s="152"/>
      <c r="D8" s="152"/>
      <c r="E8" s="152"/>
      <c r="F8" s="153"/>
      <c r="Q8" s="35"/>
      <c r="R8" s="36"/>
      <c r="S8" s="36"/>
      <c r="T8" s="35"/>
    </row>
    <row r="9" spans="2:20" ht="15" customHeight="1" x14ac:dyDescent="0.25">
      <c r="B9" s="151" t="s">
        <v>1</v>
      </c>
      <c r="C9" s="152"/>
      <c r="D9" s="152"/>
      <c r="E9" s="152"/>
      <c r="F9" s="153"/>
      <c r="Q9" s="37"/>
      <c r="R9" s="38"/>
      <c r="S9" s="38"/>
      <c r="T9" s="37"/>
    </row>
    <row r="10" spans="2:20" ht="15.75" x14ac:dyDescent="0.25">
      <c r="B10" s="151" t="s">
        <v>2</v>
      </c>
      <c r="C10" s="152"/>
      <c r="D10" s="152"/>
      <c r="E10" s="152"/>
      <c r="F10" s="153"/>
      <c r="Q10" s="37"/>
      <c r="R10" s="38"/>
      <c r="S10" s="38"/>
      <c r="T10" s="37"/>
    </row>
    <row r="11" spans="2:20" ht="15.75" x14ac:dyDescent="0.25">
      <c r="B11" s="151" t="s">
        <v>47</v>
      </c>
      <c r="C11" s="152"/>
      <c r="D11" s="152"/>
      <c r="E11" s="152"/>
      <c r="F11" s="153"/>
      <c r="Q11" s="37"/>
      <c r="R11" s="39" t="s">
        <v>3</v>
      </c>
      <c r="S11" s="39" t="s">
        <v>4</v>
      </c>
      <c r="T11" s="37"/>
    </row>
    <row r="12" spans="2:20" ht="5.25" customHeight="1" x14ac:dyDescent="0.25">
      <c r="B12" s="14"/>
      <c r="C12" s="15"/>
      <c r="D12" s="15"/>
      <c r="E12" s="15"/>
      <c r="F12" s="16"/>
      <c r="Q12" s="40"/>
      <c r="R12" s="41"/>
      <c r="S12" s="41"/>
      <c r="T12" s="42"/>
    </row>
    <row r="13" spans="2:20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Q13" s="40"/>
      <c r="R13" s="42">
        <f>1-S13</f>
        <v>4.8037777782605762E-3</v>
      </c>
      <c r="S13" s="42">
        <f>D16/C16</f>
        <v>0.99519622222173942</v>
      </c>
      <c r="T13" s="42"/>
    </row>
    <row r="14" spans="2:20" x14ac:dyDescent="0.25">
      <c r="B14" s="21" t="s">
        <v>8</v>
      </c>
      <c r="C14" s="22">
        <f>SUM(C15:C18)</f>
        <v>540265542</v>
      </c>
      <c r="D14" s="22">
        <f>SUM(D15:D18)</f>
        <v>538054413.83000004</v>
      </c>
      <c r="E14" s="22">
        <f>+D14-C14</f>
        <v>-2211128.1699999571</v>
      </c>
      <c r="F14" s="23">
        <f>IFERROR(D14/C14,0)</f>
        <v>0.99590733075106985</v>
      </c>
      <c r="I14" s="89"/>
      <c r="J14" s="89"/>
      <c r="K14" s="89"/>
      <c r="Q14" s="40"/>
      <c r="R14" s="43">
        <f>1-S14</f>
        <v>8.6372430243317755E-3</v>
      </c>
      <c r="S14" s="43">
        <f>D17/C17</f>
        <v>0.99136275697566822</v>
      </c>
      <c r="T14" s="42"/>
    </row>
    <row r="15" spans="2:20" x14ac:dyDescent="0.25">
      <c r="B15" s="24" t="s">
        <v>9</v>
      </c>
      <c r="C15" s="25">
        <v>75143503</v>
      </c>
      <c r="D15" s="25">
        <v>75143503</v>
      </c>
      <c r="E15" s="25">
        <f>+D15-C15</f>
        <v>0</v>
      </c>
      <c r="F15" s="90">
        <f>+D15/C15</f>
        <v>1</v>
      </c>
      <c r="I15" s="89"/>
      <c r="J15" s="89"/>
      <c r="K15" s="89"/>
      <c r="L15" s="89"/>
      <c r="Q15" s="40"/>
      <c r="R15" s="43">
        <f t="shared" ref="R15" si="0">1-S15</f>
        <v>-6.6302667362010403E-2</v>
      </c>
      <c r="S15" s="43">
        <f>D18/C18</f>
        <v>1.0663026673620104</v>
      </c>
      <c r="T15" s="42"/>
    </row>
    <row r="16" spans="2:20" x14ac:dyDescent="0.25">
      <c r="B16" s="24" t="s">
        <v>10</v>
      </c>
      <c r="C16" s="25">
        <v>282626858</v>
      </c>
      <c r="D16" s="25">
        <v>281269181.38</v>
      </c>
      <c r="E16" s="25">
        <f t="shared" ref="E16:E17" si="1">+D16-C16</f>
        <v>-1357676.6200000048</v>
      </c>
      <c r="F16" s="26">
        <f>+D16/C16</f>
        <v>0.99519622222173942</v>
      </c>
      <c r="I16" s="89"/>
      <c r="Q16" s="40"/>
      <c r="R16" s="44"/>
      <c r="S16" s="44"/>
      <c r="T16" s="42"/>
    </row>
    <row r="17" spans="2:20" x14ac:dyDescent="0.25">
      <c r="B17" s="24" t="s">
        <v>11</v>
      </c>
      <c r="C17" s="25">
        <v>172850071</v>
      </c>
      <c r="D17" s="25">
        <v>171357122.93000001</v>
      </c>
      <c r="E17" s="25">
        <f t="shared" si="1"/>
        <v>-1492948.0699999928</v>
      </c>
      <c r="F17" s="26">
        <f t="shared" ref="F17" si="2">+D17/C17</f>
        <v>0.99136275697566822</v>
      </c>
      <c r="Q17" s="40"/>
      <c r="R17" s="44"/>
      <c r="S17" s="44"/>
      <c r="T17" s="42"/>
    </row>
    <row r="18" spans="2:20" x14ac:dyDescent="0.25">
      <c r="B18" s="24" t="s">
        <v>12</v>
      </c>
      <c r="C18" s="25">
        <v>9645110</v>
      </c>
      <c r="D18" s="25">
        <v>10284606.52</v>
      </c>
      <c r="E18" s="55">
        <f>+D18-C18</f>
        <v>639496.51999999955</v>
      </c>
      <c r="F18" s="26">
        <f>+D18/C18</f>
        <v>1.0663026673620104</v>
      </c>
      <c r="Q18" s="40"/>
      <c r="R18" s="44"/>
      <c r="S18" s="44"/>
      <c r="T18" s="42"/>
    </row>
    <row r="19" spans="2:20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Q19" s="40"/>
      <c r="R19" s="44"/>
      <c r="S19" s="44"/>
      <c r="T19" s="42"/>
    </row>
    <row r="20" spans="2:20" x14ac:dyDescent="0.25">
      <c r="B20" s="21" t="s">
        <v>14</v>
      </c>
      <c r="C20" s="22">
        <f>SUM(C21:C27)</f>
        <v>570236574</v>
      </c>
      <c r="D20" s="22">
        <f>SUM(D21:D27)</f>
        <v>423849016.18000001</v>
      </c>
      <c r="E20" s="22">
        <f t="shared" ref="E20:E27" si="3">+D20-C20</f>
        <v>-146387557.81999999</v>
      </c>
      <c r="F20" s="23">
        <f>IFERROR(D20/C20,0)</f>
        <v>0.74328627012970239</v>
      </c>
      <c r="G20" s="27"/>
      <c r="I20" s="78"/>
      <c r="J20" s="78"/>
      <c r="K20" s="78"/>
      <c r="L20" s="78"/>
      <c r="Q20" s="40"/>
      <c r="R20" s="44"/>
      <c r="S20" s="44"/>
      <c r="T20" s="42"/>
    </row>
    <row r="21" spans="2:20" x14ac:dyDescent="0.25">
      <c r="B21" s="24" t="s">
        <v>48</v>
      </c>
      <c r="C21" s="25">
        <v>315795824</v>
      </c>
      <c r="D21" s="25">
        <v>283348396.76999998</v>
      </c>
      <c r="E21" s="25">
        <f t="shared" si="3"/>
        <v>-32447427.230000019</v>
      </c>
      <c r="F21" s="26">
        <f>+D21/C21</f>
        <v>0.89725187996786171</v>
      </c>
      <c r="G21" s="27"/>
      <c r="J21" s="92"/>
      <c r="Q21" s="40"/>
      <c r="R21" s="44"/>
      <c r="S21" s="44"/>
      <c r="T21" s="42"/>
    </row>
    <row r="22" spans="2:20" x14ac:dyDescent="0.25">
      <c r="B22" s="24" t="s">
        <v>49</v>
      </c>
      <c r="C22" s="25">
        <v>99722571</v>
      </c>
      <c r="D22" s="25">
        <v>61371328.840000004</v>
      </c>
      <c r="E22" s="25">
        <f t="shared" si="3"/>
        <v>-38351242.159999996</v>
      </c>
      <c r="F22" s="26">
        <f t="shared" ref="F22:F27" si="4">+D22/C22</f>
        <v>0.6154206437377151</v>
      </c>
      <c r="G22" s="27"/>
      <c r="Q22" s="40"/>
      <c r="R22" s="44"/>
      <c r="S22" s="44"/>
      <c r="T22" s="42"/>
    </row>
    <row r="23" spans="2:20" x14ac:dyDescent="0.25">
      <c r="B23" s="24" t="s">
        <v>17</v>
      </c>
      <c r="C23" s="25">
        <v>32513852</v>
      </c>
      <c r="D23" s="25">
        <v>21857646.77</v>
      </c>
      <c r="E23" s="25">
        <f t="shared" si="3"/>
        <v>-10656205.23</v>
      </c>
      <c r="F23" s="26">
        <f t="shared" si="4"/>
        <v>0.67225645149642677</v>
      </c>
      <c r="G23" s="27"/>
      <c r="Q23" s="40"/>
      <c r="R23" s="44"/>
      <c r="S23" s="44"/>
      <c r="T23" s="42"/>
    </row>
    <row r="24" spans="2:20" x14ac:dyDescent="0.25">
      <c r="B24" s="24" t="s">
        <v>18</v>
      </c>
      <c r="C24" s="25">
        <v>8120181</v>
      </c>
      <c r="D24" s="25">
        <v>7146449.7999999998</v>
      </c>
      <c r="E24" s="25">
        <f t="shared" si="3"/>
        <v>-973731.20000000019</v>
      </c>
      <c r="F24" s="26">
        <f t="shared" si="4"/>
        <v>0.88008503751332634</v>
      </c>
      <c r="G24" s="27"/>
      <c r="Q24" s="40"/>
      <c r="R24" s="44"/>
      <c r="S24" s="44"/>
      <c r="T24" s="42"/>
    </row>
    <row r="25" spans="2:20" ht="14.25" customHeight="1" x14ac:dyDescent="0.25">
      <c r="B25" s="24" t="s">
        <v>19</v>
      </c>
      <c r="C25" s="25">
        <v>564000</v>
      </c>
      <c r="D25" s="91">
        <v>0</v>
      </c>
      <c r="E25" s="25">
        <f t="shared" si="3"/>
        <v>-564000</v>
      </c>
      <c r="F25" s="26">
        <f t="shared" si="4"/>
        <v>0</v>
      </c>
      <c r="G25" s="27"/>
      <c r="Q25" s="40"/>
      <c r="R25" s="41" t="s">
        <v>3</v>
      </c>
      <c r="S25" s="41" t="s">
        <v>4</v>
      </c>
      <c r="T25" s="42"/>
    </row>
    <row r="26" spans="2:20" x14ac:dyDescent="0.25">
      <c r="B26" s="24" t="s">
        <v>50</v>
      </c>
      <c r="C26" s="25">
        <v>96498447</v>
      </c>
      <c r="D26" s="25">
        <v>33103495</v>
      </c>
      <c r="E26" s="25">
        <f t="shared" si="3"/>
        <v>-63394952</v>
      </c>
      <c r="F26" s="26">
        <f t="shared" si="4"/>
        <v>0.34304691970845913</v>
      </c>
      <c r="G26" s="27"/>
      <c r="Q26" s="40"/>
      <c r="R26" s="43">
        <f>ABS(1-S26)</f>
        <v>0.10274812003213829</v>
      </c>
      <c r="S26" s="43">
        <f>D21/C21</f>
        <v>0.89725187996786171</v>
      </c>
      <c r="T26" s="42"/>
    </row>
    <row r="27" spans="2:20" x14ac:dyDescent="0.25">
      <c r="B27" s="28" t="s">
        <v>21</v>
      </c>
      <c r="C27" s="29">
        <v>17021699</v>
      </c>
      <c r="D27" s="29">
        <v>17021699</v>
      </c>
      <c r="E27" s="29">
        <f t="shared" si="3"/>
        <v>0</v>
      </c>
      <c r="F27" s="26">
        <f t="shared" si="4"/>
        <v>1</v>
      </c>
      <c r="G27" s="27"/>
      <c r="Q27" s="40"/>
      <c r="R27" s="43">
        <f t="shared" ref="R27:R31" si="5">ABS(1-S27)</f>
        <v>0.3845793562622849</v>
      </c>
      <c r="S27" s="43">
        <f t="shared" ref="S27:S32" si="6">D22/C22</f>
        <v>0.6154206437377151</v>
      </c>
      <c r="T27" s="42"/>
    </row>
    <row r="28" spans="2:20" x14ac:dyDescent="0.25">
      <c r="B28" s="154" t="s">
        <v>22</v>
      </c>
      <c r="C28" s="154"/>
      <c r="D28" s="154"/>
      <c r="E28" s="154"/>
      <c r="F28" s="154"/>
      <c r="Q28" s="40"/>
      <c r="R28" s="43">
        <f t="shared" si="5"/>
        <v>0.32774354850357323</v>
      </c>
      <c r="S28" s="43">
        <f t="shared" si="6"/>
        <v>0.67225645149642677</v>
      </c>
      <c r="T28" s="42"/>
    </row>
    <row r="29" spans="2:20" x14ac:dyDescent="0.25">
      <c r="H29" s="31"/>
      <c r="Q29" s="40"/>
      <c r="R29" s="43">
        <f t="shared" si="5"/>
        <v>0.11991496248667366</v>
      </c>
      <c r="S29" s="43">
        <f t="shared" si="6"/>
        <v>0.88008503751332634</v>
      </c>
      <c r="T29" s="42"/>
    </row>
    <row r="30" spans="2:20" x14ac:dyDescent="0.25">
      <c r="Q30" s="40"/>
      <c r="R30" s="43">
        <f>ABS(1-S30)</f>
        <v>1</v>
      </c>
      <c r="S30" s="43">
        <f>D25/C25</f>
        <v>0</v>
      </c>
      <c r="T30" s="42"/>
    </row>
    <row r="31" spans="2:20" x14ac:dyDescent="0.25">
      <c r="Q31" s="40"/>
      <c r="R31" s="43">
        <f t="shared" si="5"/>
        <v>0.65695308029154087</v>
      </c>
      <c r="S31" s="43">
        <f>D26/C26</f>
        <v>0.34304691970845913</v>
      </c>
      <c r="T31" s="42"/>
    </row>
    <row r="32" spans="2:20" x14ac:dyDescent="0.25">
      <c r="Q32" s="40"/>
      <c r="R32" s="43">
        <f t="shared" ref="R32" si="7">1-S32</f>
        <v>0</v>
      </c>
      <c r="S32" s="43">
        <f t="shared" si="6"/>
        <v>1</v>
      </c>
      <c r="T32" s="42"/>
    </row>
    <row r="33" spans="17:20" x14ac:dyDescent="0.25">
      <c r="Q33" s="37"/>
      <c r="R33" s="38"/>
      <c r="S33" s="38"/>
      <c r="T33" s="37"/>
    </row>
    <row r="34" spans="17:20" x14ac:dyDescent="0.25">
      <c r="Q34" s="35"/>
      <c r="R34" s="38"/>
      <c r="S34" s="38"/>
      <c r="T34" s="37"/>
    </row>
    <row r="35" spans="17:20" x14ac:dyDescent="0.25">
      <c r="Q35" s="35"/>
      <c r="R35" s="38"/>
      <c r="S35" s="38"/>
      <c r="T35" s="37"/>
    </row>
    <row r="36" spans="17:20" x14ac:dyDescent="0.25">
      <c r="Q36" s="35"/>
      <c r="R36" s="38"/>
      <c r="S36" s="38"/>
      <c r="T36" s="37"/>
    </row>
    <row r="37" spans="17:20" x14ac:dyDescent="0.25">
      <c r="Q37" s="35"/>
      <c r="R37" s="38"/>
      <c r="S37" s="38"/>
      <c r="T37" s="37"/>
    </row>
    <row r="38" spans="17:20" x14ac:dyDescent="0.25">
      <c r="Q38" s="35"/>
      <c r="R38" s="38"/>
      <c r="S38" s="38"/>
      <c r="T38" s="37"/>
    </row>
    <row r="39" spans="17:20" x14ac:dyDescent="0.25">
      <c r="R39" s="34"/>
      <c r="S39" s="34"/>
      <c r="T39" s="33"/>
    </row>
    <row r="40" spans="17:20" x14ac:dyDescent="0.25">
      <c r="R40" s="34"/>
      <c r="S40" s="34"/>
      <c r="T40" s="33"/>
    </row>
    <row r="41" spans="17:20" x14ac:dyDescent="0.25">
      <c r="R41" s="34"/>
      <c r="S41" s="34"/>
      <c r="T41" s="33"/>
    </row>
    <row r="42" spans="17:20" x14ac:dyDescent="0.25">
      <c r="R42" s="34"/>
      <c r="S42" s="34"/>
      <c r="T42" s="33"/>
    </row>
    <row r="52" spans="2:7" x14ac:dyDescent="0.25">
      <c r="B52" s="32" t="s">
        <v>22</v>
      </c>
      <c r="G52" s="32" t="s">
        <v>22</v>
      </c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" right="0" top="0.19685039370078741" bottom="0.15748031496062992" header="0.31496062992125984" footer="0.15748031496062992"/>
  <pageSetup scale="63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1:T52"/>
  <sheetViews>
    <sheetView showGridLines="0" view="pageBreakPreview" topLeftCell="A10" zoomScaleNormal="100" zoomScaleSheetLayoutView="100" workbookViewId="0">
      <selection activeCell="C14" sqref="C14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1.42578125" style="1"/>
    <col min="10" max="10" width="13.7109375" style="1" bestFit="1" customWidth="1"/>
    <col min="11" max="13" width="11.42578125" style="1"/>
    <col min="14" max="14" width="8.7109375" style="1" customWidth="1"/>
    <col min="15" max="16" width="11.42578125" style="1"/>
    <col min="17" max="17" width="19.85546875" style="1" customWidth="1"/>
    <col min="18" max="19" width="18.42578125" style="2" customWidth="1"/>
    <col min="20" max="16384" width="11.42578125" style="1"/>
  </cols>
  <sheetData>
    <row r="1" spans="2:20" ht="3.75" customHeight="1" thickBot="1" x14ac:dyDescent="0.3"/>
    <row r="2" spans="2:20" x14ac:dyDescent="0.25">
      <c r="B2" s="3"/>
      <c r="C2" s="4"/>
      <c r="D2" s="4"/>
      <c r="E2" s="4"/>
      <c r="F2" s="5"/>
      <c r="G2" s="6"/>
    </row>
    <row r="3" spans="2:20" x14ac:dyDescent="0.25">
      <c r="B3" s="7"/>
      <c r="C3" s="8"/>
      <c r="D3" s="8"/>
      <c r="E3" s="8"/>
      <c r="F3" s="9"/>
      <c r="G3" s="10"/>
    </row>
    <row r="4" spans="2:20" x14ac:dyDescent="0.25">
      <c r="B4" s="7"/>
      <c r="C4" s="8"/>
      <c r="D4" s="8"/>
      <c r="E4" s="8"/>
      <c r="F4" s="9"/>
      <c r="G4" s="10"/>
    </row>
    <row r="5" spans="2:20" x14ac:dyDescent="0.25">
      <c r="B5" s="7"/>
      <c r="C5" s="8"/>
      <c r="D5" s="8"/>
      <c r="E5" s="8"/>
      <c r="F5" s="9"/>
      <c r="G5" s="10"/>
      <c r="Q5" s="35"/>
      <c r="R5" s="36"/>
      <c r="S5" s="36"/>
      <c r="T5" s="35"/>
    </row>
    <row r="6" spans="2:20" ht="15.75" thickBot="1" x14ac:dyDescent="0.3">
      <c r="B6" s="11"/>
      <c r="C6" s="12"/>
      <c r="D6" s="12"/>
      <c r="E6" s="12"/>
      <c r="F6" s="13"/>
      <c r="Q6" s="35"/>
      <c r="R6" s="36"/>
      <c r="S6" s="36"/>
      <c r="T6" s="35"/>
    </row>
    <row r="7" spans="2:20" ht="5.25" customHeight="1" x14ac:dyDescent="0.25">
      <c r="B7" s="14"/>
      <c r="C7" s="15"/>
      <c r="D7" s="15"/>
      <c r="E7" s="15"/>
      <c r="F7" s="16"/>
      <c r="Q7" s="35"/>
      <c r="R7" s="36"/>
      <c r="S7" s="36"/>
      <c r="T7" s="35"/>
    </row>
    <row r="8" spans="2:20" ht="15.75" x14ac:dyDescent="0.25">
      <c r="B8" s="151" t="s">
        <v>0</v>
      </c>
      <c r="C8" s="152"/>
      <c r="D8" s="152"/>
      <c r="E8" s="152"/>
      <c r="F8" s="153"/>
      <c r="Q8" s="35"/>
      <c r="R8" s="36"/>
      <c r="S8" s="36"/>
      <c r="T8" s="35"/>
    </row>
    <row r="9" spans="2:20" ht="15" customHeight="1" x14ac:dyDescent="0.25">
      <c r="B9" s="151" t="s">
        <v>1</v>
      </c>
      <c r="C9" s="152"/>
      <c r="D9" s="152"/>
      <c r="E9" s="152"/>
      <c r="F9" s="153"/>
      <c r="Q9" s="37"/>
      <c r="R9" s="38"/>
      <c r="S9" s="38"/>
      <c r="T9" s="37"/>
    </row>
    <row r="10" spans="2:20" ht="15.75" x14ac:dyDescent="0.25">
      <c r="B10" s="151" t="s">
        <v>2</v>
      </c>
      <c r="C10" s="152"/>
      <c r="D10" s="152"/>
      <c r="E10" s="152"/>
      <c r="F10" s="153"/>
      <c r="Q10" s="37"/>
      <c r="R10" s="38"/>
      <c r="S10" s="38"/>
      <c r="T10" s="37"/>
    </row>
    <row r="11" spans="2:20" ht="15.75" x14ac:dyDescent="0.25">
      <c r="B11" s="151" t="s">
        <v>51</v>
      </c>
      <c r="C11" s="152"/>
      <c r="D11" s="152"/>
      <c r="E11" s="152"/>
      <c r="F11" s="153"/>
      <c r="Q11" s="37"/>
      <c r="R11" s="39" t="s">
        <v>3</v>
      </c>
      <c r="S11" s="39" t="s">
        <v>4</v>
      </c>
      <c r="T11" s="37"/>
    </row>
    <row r="12" spans="2:20" ht="5.25" customHeight="1" x14ac:dyDescent="0.25">
      <c r="B12" s="14"/>
      <c r="C12" s="15"/>
      <c r="D12" s="15"/>
      <c r="E12" s="15"/>
      <c r="F12" s="16"/>
      <c r="Q12" s="40"/>
      <c r="R12" s="41"/>
      <c r="S12" s="41"/>
      <c r="T12" s="42"/>
    </row>
    <row r="13" spans="2:20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Q13" s="40"/>
      <c r="R13" s="42">
        <f>1-S13</f>
        <v>-1.489238597672804E-3</v>
      </c>
      <c r="S13" s="42">
        <f>D16/C16</f>
        <v>1.0014892385976728</v>
      </c>
      <c r="T13" s="42"/>
    </row>
    <row r="14" spans="2:20" x14ac:dyDescent="0.25">
      <c r="B14" s="21" t="s">
        <v>8</v>
      </c>
      <c r="C14" s="22">
        <f>SUM(C15:C18)</f>
        <v>583666852</v>
      </c>
      <c r="D14" s="22">
        <f>SUM(D15:D18)</f>
        <v>586610514.42999995</v>
      </c>
      <c r="E14" s="22">
        <f>+D14-C14</f>
        <v>2943662.4299999475</v>
      </c>
      <c r="F14" s="23">
        <f>IFERROR(D14/C14,0)</f>
        <v>1.0050433949091218</v>
      </c>
      <c r="I14" s="89"/>
      <c r="J14" s="89"/>
      <c r="K14" s="89"/>
      <c r="Q14" s="40"/>
      <c r="R14" s="43">
        <f>1-S14</f>
        <v>5.17327792430744E-4</v>
      </c>
      <c r="S14" s="43">
        <f>D17/C17</f>
        <v>0.99948267220756926</v>
      </c>
      <c r="T14" s="42"/>
    </row>
    <row r="15" spans="2:20" x14ac:dyDescent="0.25">
      <c r="B15" s="24" t="s">
        <v>9</v>
      </c>
      <c r="C15" s="25">
        <v>75143503</v>
      </c>
      <c r="D15" s="25">
        <v>75143503</v>
      </c>
      <c r="E15" s="25">
        <f>+D15-C15</f>
        <v>0</v>
      </c>
      <c r="F15" s="90">
        <f>+D15/C15</f>
        <v>1</v>
      </c>
      <c r="I15" s="89"/>
      <c r="J15" s="89"/>
      <c r="K15" s="89"/>
      <c r="L15" s="89"/>
      <c r="Q15" s="40"/>
      <c r="R15" s="43">
        <f t="shared" ref="R15" si="0">1-S15</f>
        <v>-0.25905505516277083</v>
      </c>
      <c r="S15" s="43">
        <f>D18/C18</f>
        <v>1.2590550551627708</v>
      </c>
      <c r="T15" s="42"/>
    </row>
    <row r="16" spans="2:20" x14ac:dyDescent="0.25">
      <c r="B16" s="24" t="s">
        <v>10</v>
      </c>
      <c r="C16" s="25">
        <v>309413764</v>
      </c>
      <c r="D16" s="25">
        <v>309874554.92000002</v>
      </c>
      <c r="E16" s="25">
        <f t="shared" ref="E16:E17" si="1">+D16-C16</f>
        <v>460790.92000001669</v>
      </c>
      <c r="F16" s="26">
        <f>+D16/C16</f>
        <v>1.0014892385976728</v>
      </c>
      <c r="I16" s="89"/>
      <c r="Q16" s="40"/>
      <c r="R16" s="44"/>
      <c r="S16" s="44"/>
      <c r="T16" s="42"/>
    </row>
    <row r="17" spans="2:20" x14ac:dyDescent="0.25">
      <c r="B17" s="24" t="s">
        <v>11</v>
      </c>
      <c r="C17" s="25">
        <v>189147522</v>
      </c>
      <c r="D17" s="25">
        <v>189049670.72999999</v>
      </c>
      <c r="E17" s="25">
        <f t="shared" si="1"/>
        <v>-97851.270000010729</v>
      </c>
      <c r="F17" s="26">
        <f t="shared" ref="F17" si="2">+D17/C17</f>
        <v>0.99948267220756926</v>
      </c>
      <c r="Q17" s="40"/>
      <c r="R17" s="44"/>
      <c r="S17" s="44"/>
      <c r="T17" s="42"/>
    </row>
    <row r="18" spans="2:20" x14ac:dyDescent="0.25">
      <c r="B18" s="24" t="s">
        <v>12</v>
      </c>
      <c r="C18" s="25">
        <v>9962063</v>
      </c>
      <c r="D18" s="25">
        <v>12542785.779999999</v>
      </c>
      <c r="E18" s="55">
        <f>+D18-C18</f>
        <v>2580722.7799999993</v>
      </c>
      <c r="F18" s="26">
        <f>+D18/C18</f>
        <v>1.2590550551627708</v>
      </c>
      <c r="Q18" s="40"/>
      <c r="R18" s="44"/>
      <c r="S18" s="44"/>
      <c r="T18" s="42"/>
    </row>
    <row r="19" spans="2:20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Q19" s="40"/>
      <c r="R19" s="44"/>
      <c r="S19" s="44"/>
      <c r="T19" s="42"/>
    </row>
    <row r="20" spans="2:20" x14ac:dyDescent="0.25">
      <c r="B20" s="21" t="s">
        <v>14</v>
      </c>
      <c r="C20" s="22">
        <f>SUM(C21:C27)</f>
        <v>629704625</v>
      </c>
      <c r="D20" s="22">
        <f>SUM(D21:D27)</f>
        <v>593868814.43000007</v>
      </c>
      <c r="E20" s="22">
        <f t="shared" ref="E20:E27" si="3">+D20-C20</f>
        <v>-35835810.569999933</v>
      </c>
      <c r="F20" s="23">
        <f>IFERROR(D20/C20,0)</f>
        <v>0.94309107929769465</v>
      </c>
      <c r="G20" s="27"/>
      <c r="I20" s="78"/>
      <c r="J20" s="78"/>
      <c r="K20" s="78"/>
      <c r="L20" s="78"/>
      <c r="Q20" s="40"/>
      <c r="R20" s="44"/>
      <c r="S20" s="44"/>
      <c r="T20" s="42"/>
    </row>
    <row r="21" spans="2:20" x14ac:dyDescent="0.25">
      <c r="B21" s="24" t="s">
        <v>48</v>
      </c>
      <c r="C21" s="25">
        <v>346814003</v>
      </c>
      <c r="D21" s="25">
        <v>308621403.19999999</v>
      </c>
      <c r="E21" s="25">
        <f t="shared" si="3"/>
        <v>-38192599.800000012</v>
      </c>
      <c r="F21" s="26">
        <f>+D21/C21</f>
        <v>0.88987584275828679</v>
      </c>
      <c r="G21" s="27"/>
      <c r="J21" s="92"/>
      <c r="Q21" s="40"/>
      <c r="R21" s="44"/>
      <c r="S21" s="44"/>
      <c r="T21" s="42"/>
    </row>
    <row r="22" spans="2:20" x14ac:dyDescent="0.25">
      <c r="B22" s="24" t="s">
        <v>49</v>
      </c>
      <c r="C22" s="25">
        <v>109066798</v>
      </c>
      <c r="D22" s="25">
        <v>68119374.230000004</v>
      </c>
      <c r="E22" s="25">
        <f t="shared" si="3"/>
        <v>-40947423.769999996</v>
      </c>
      <c r="F22" s="26">
        <f t="shared" ref="F22:F27" si="4">+D22/C22</f>
        <v>0.62456563756460515</v>
      </c>
      <c r="G22" s="27"/>
      <c r="Q22" s="40"/>
      <c r="R22" s="44"/>
      <c r="S22" s="44"/>
      <c r="T22" s="42"/>
    </row>
    <row r="23" spans="2:20" x14ac:dyDescent="0.25">
      <c r="B23" s="24" t="s">
        <v>17</v>
      </c>
      <c r="C23" s="25">
        <v>35809497</v>
      </c>
      <c r="D23" s="25">
        <v>26283724.530000001</v>
      </c>
      <c r="E23" s="25">
        <f t="shared" si="3"/>
        <v>-9525772.4699999988</v>
      </c>
      <c r="F23" s="26">
        <f t="shared" si="4"/>
        <v>0.73398753771939329</v>
      </c>
      <c r="G23" s="27"/>
      <c r="Q23" s="40"/>
      <c r="R23" s="44"/>
      <c r="S23" s="44"/>
      <c r="T23" s="42"/>
    </row>
    <row r="24" spans="2:20" x14ac:dyDescent="0.25">
      <c r="B24" s="24" t="s">
        <v>18</v>
      </c>
      <c r="C24" s="25">
        <v>8805181</v>
      </c>
      <c r="D24" s="25">
        <v>7520457.4699999997</v>
      </c>
      <c r="E24" s="25">
        <f t="shared" si="3"/>
        <v>-1284723.5300000003</v>
      </c>
      <c r="F24" s="26">
        <f t="shared" si="4"/>
        <v>0.85409459158193335</v>
      </c>
      <c r="G24" s="27"/>
      <c r="Q24" s="40"/>
      <c r="R24" s="44"/>
      <c r="S24" s="44"/>
      <c r="T24" s="42"/>
    </row>
    <row r="25" spans="2:20" ht="14.25" customHeight="1" x14ac:dyDescent="0.25">
      <c r="B25" s="24" t="s">
        <v>19</v>
      </c>
      <c r="C25" s="25">
        <v>564000</v>
      </c>
      <c r="D25" s="91">
        <v>0</v>
      </c>
      <c r="E25" s="25">
        <f t="shared" si="3"/>
        <v>-564000</v>
      </c>
      <c r="F25" s="26">
        <f t="shared" si="4"/>
        <v>0</v>
      </c>
      <c r="G25" s="27"/>
      <c r="Q25" s="40"/>
      <c r="R25" s="41" t="s">
        <v>3</v>
      </c>
      <c r="S25" s="41" t="s">
        <v>4</v>
      </c>
      <c r="T25" s="42"/>
    </row>
    <row r="26" spans="2:20" x14ac:dyDescent="0.25">
      <c r="B26" s="24" t="s">
        <v>50</v>
      </c>
      <c r="C26" s="25">
        <v>111623447</v>
      </c>
      <c r="D26" s="25">
        <v>166302156</v>
      </c>
      <c r="E26" s="25">
        <f t="shared" si="3"/>
        <v>54678709</v>
      </c>
      <c r="F26" s="26">
        <f t="shared" si="4"/>
        <v>1.4898496728917536</v>
      </c>
      <c r="G26" s="27"/>
      <c r="Q26" s="40"/>
      <c r="R26" s="43">
        <f>ABS(1-S26)</f>
        <v>0.11012415724171321</v>
      </c>
      <c r="S26" s="43">
        <f>D21/C21</f>
        <v>0.88987584275828679</v>
      </c>
      <c r="T26" s="42"/>
    </row>
    <row r="27" spans="2:20" x14ac:dyDescent="0.25">
      <c r="B27" s="28" t="s">
        <v>21</v>
      </c>
      <c r="C27" s="29">
        <v>17021699</v>
      </c>
      <c r="D27" s="29">
        <v>17021699</v>
      </c>
      <c r="E27" s="29">
        <f t="shared" si="3"/>
        <v>0</v>
      </c>
      <c r="F27" s="26">
        <f t="shared" si="4"/>
        <v>1</v>
      </c>
      <c r="G27" s="27"/>
      <c r="Q27" s="40"/>
      <c r="R27" s="43">
        <f t="shared" ref="R27:R31" si="5">ABS(1-S27)</f>
        <v>0.37543436243539485</v>
      </c>
      <c r="S27" s="43">
        <f t="shared" ref="S27:S32" si="6">D22/C22</f>
        <v>0.62456563756460515</v>
      </c>
      <c r="T27" s="42"/>
    </row>
    <row r="28" spans="2:20" x14ac:dyDescent="0.25">
      <c r="B28" s="154" t="s">
        <v>22</v>
      </c>
      <c r="C28" s="154"/>
      <c r="D28" s="154"/>
      <c r="E28" s="154"/>
      <c r="F28" s="154"/>
      <c r="Q28" s="40"/>
      <c r="R28" s="43">
        <f t="shared" si="5"/>
        <v>0.26601246228060671</v>
      </c>
      <c r="S28" s="43">
        <f t="shared" si="6"/>
        <v>0.73398753771939329</v>
      </c>
      <c r="T28" s="42"/>
    </row>
    <row r="29" spans="2:20" x14ac:dyDescent="0.25">
      <c r="H29" s="31"/>
      <c r="Q29" s="40"/>
      <c r="R29" s="43">
        <f t="shared" si="5"/>
        <v>0.14590540841806665</v>
      </c>
      <c r="S29" s="43">
        <f t="shared" si="6"/>
        <v>0.85409459158193335</v>
      </c>
      <c r="T29" s="42"/>
    </row>
    <row r="30" spans="2:20" x14ac:dyDescent="0.25">
      <c r="Q30" s="40"/>
      <c r="R30" s="43">
        <f>ABS(1-S30)</f>
        <v>1</v>
      </c>
      <c r="S30" s="43">
        <f>D25/C25</f>
        <v>0</v>
      </c>
      <c r="T30" s="42"/>
    </row>
    <row r="31" spans="2:20" x14ac:dyDescent="0.25">
      <c r="Q31" s="40"/>
      <c r="R31" s="43">
        <f t="shared" si="5"/>
        <v>0.48984967289175363</v>
      </c>
      <c r="S31" s="43">
        <f>D26/C26</f>
        <v>1.4898496728917536</v>
      </c>
      <c r="T31" s="42"/>
    </row>
    <row r="32" spans="2:20" x14ac:dyDescent="0.25">
      <c r="Q32" s="40"/>
      <c r="R32" s="43">
        <f t="shared" ref="R32" si="7">1-S32</f>
        <v>0</v>
      </c>
      <c r="S32" s="43">
        <f t="shared" si="6"/>
        <v>1</v>
      </c>
      <c r="T32" s="42"/>
    </row>
    <row r="33" spans="17:20" x14ac:dyDescent="0.25">
      <c r="Q33" s="37"/>
      <c r="R33" s="38"/>
      <c r="S33" s="38"/>
      <c r="T33" s="37"/>
    </row>
    <row r="34" spans="17:20" x14ac:dyDescent="0.25">
      <c r="Q34" s="35"/>
      <c r="R34" s="38"/>
      <c r="S34" s="38"/>
      <c r="T34" s="37"/>
    </row>
    <row r="35" spans="17:20" x14ac:dyDescent="0.25">
      <c r="Q35" s="35"/>
      <c r="R35" s="38"/>
      <c r="S35" s="38"/>
      <c r="T35" s="37"/>
    </row>
    <row r="36" spans="17:20" x14ac:dyDescent="0.25">
      <c r="Q36" s="35"/>
      <c r="R36" s="38"/>
      <c r="S36" s="38"/>
      <c r="T36" s="37"/>
    </row>
    <row r="37" spans="17:20" x14ac:dyDescent="0.25">
      <c r="Q37" s="35"/>
      <c r="R37" s="38"/>
      <c r="S37" s="38"/>
      <c r="T37" s="37"/>
    </row>
    <row r="38" spans="17:20" x14ac:dyDescent="0.25">
      <c r="Q38" s="35"/>
      <c r="R38" s="38"/>
      <c r="S38" s="38"/>
      <c r="T38" s="37"/>
    </row>
    <row r="39" spans="17:20" x14ac:dyDescent="0.25">
      <c r="R39" s="34"/>
      <c r="S39" s="34"/>
      <c r="T39" s="33"/>
    </row>
    <row r="40" spans="17:20" x14ac:dyDescent="0.25">
      <c r="R40" s="34"/>
      <c r="S40" s="34"/>
      <c r="T40" s="33"/>
    </row>
    <row r="41" spans="17:20" x14ac:dyDescent="0.25">
      <c r="R41" s="34"/>
      <c r="S41" s="34"/>
      <c r="T41" s="33"/>
    </row>
    <row r="42" spans="17:20" x14ac:dyDescent="0.25">
      <c r="R42" s="34"/>
      <c r="S42" s="34"/>
      <c r="T42" s="33"/>
    </row>
    <row r="52" spans="2:7" x14ac:dyDescent="0.25">
      <c r="B52" s="32" t="s">
        <v>22</v>
      </c>
      <c r="G52" s="32" t="s">
        <v>22</v>
      </c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" right="0" top="0.19685039370078741" bottom="0.15748031496062992" header="0.31496062992125984" footer="0.15748031496062992"/>
  <pageSetup scale="63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1:W84"/>
  <sheetViews>
    <sheetView showGridLines="0" view="pageBreakPreview" topLeftCell="A4" zoomScaleNormal="100" zoomScaleSheetLayoutView="100" workbookViewId="0">
      <selection activeCell="B14" sqref="B14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52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-8.0996728735302392E-2</v>
      </c>
      <c r="S13" s="87">
        <f>D16/C16</f>
        <v>1.0809967287353024</v>
      </c>
      <c r="T13" s="80"/>
      <c r="U13" s="67"/>
      <c r="V13" s="67"/>
    </row>
    <row r="14" spans="2:22" x14ac:dyDescent="0.25">
      <c r="B14" s="21" t="s">
        <v>8</v>
      </c>
      <c r="C14" s="22">
        <v>65234607.560000002</v>
      </c>
      <c r="D14" s="22">
        <v>68876864.230000004</v>
      </c>
      <c r="E14" s="22">
        <v>3642256.6700000018</v>
      </c>
      <c r="F14" s="23">
        <v>1.0558331966150023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-0.12050219525440098</v>
      </c>
      <c r="S14" s="87">
        <f>D17/C17</f>
        <v>1.120502195254401</v>
      </c>
      <c r="T14" s="80"/>
      <c r="U14" s="67"/>
      <c r="V14" s="67"/>
    </row>
    <row r="15" spans="2:22" x14ac:dyDescent="0.25">
      <c r="B15" s="24" t="s">
        <v>9</v>
      </c>
      <c r="C15" s="25">
        <v>23701363.559999999</v>
      </c>
      <c r="D15" s="25">
        <v>23701364</v>
      </c>
      <c r="E15" s="25">
        <v>0.44000000134110451</v>
      </c>
      <c r="F15" s="26">
        <v>1.0000000185643327</v>
      </c>
      <c r="O15" s="27"/>
      <c r="P15" s="27"/>
      <c r="Q15" s="80"/>
      <c r="R15" s="87">
        <f>1-S15</f>
        <v>0.38226585934896129</v>
      </c>
      <c r="S15" s="87">
        <f>D18/C18</f>
        <v>0.61773414065103871</v>
      </c>
      <c r="T15" s="80"/>
      <c r="U15" s="67"/>
      <c r="V15" s="67"/>
    </row>
    <row r="16" spans="2:22" x14ac:dyDescent="0.25">
      <c r="B16" s="24" t="s">
        <v>10</v>
      </c>
      <c r="C16" s="25">
        <v>25556171</v>
      </c>
      <c r="D16" s="25">
        <v>27626137.25</v>
      </c>
      <c r="E16" s="25">
        <v>2069966.25</v>
      </c>
      <c r="F16" s="26">
        <v>1.0809967287353024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15274995</v>
      </c>
      <c r="D17" s="25">
        <v>17115665.43</v>
      </c>
      <c r="E17" s="25">
        <v>1840670.4299999997</v>
      </c>
      <c r="F17" s="26">
        <v>1.120502195254401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702078</v>
      </c>
      <c r="D18" s="25">
        <v>433697.55</v>
      </c>
      <c r="E18" s="25">
        <v>-268380.45</v>
      </c>
      <c r="F18" s="26">
        <v>0.61773414065103871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60191280</v>
      </c>
      <c r="D20" s="22">
        <v>52957422.639999993</v>
      </c>
      <c r="E20" s="22">
        <v>-7233857.3600000069</v>
      </c>
      <c r="F20" s="23">
        <v>0.87981884817867295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15</v>
      </c>
      <c r="C21" s="25">
        <v>31605923</v>
      </c>
      <c r="D21" s="25">
        <v>28249459.329999998</v>
      </c>
      <c r="E21" s="25">
        <v>-3356463.6700000018</v>
      </c>
      <c r="F21" s="26">
        <v>0.89380270052546795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16</v>
      </c>
      <c r="C22" s="25">
        <v>6770167</v>
      </c>
      <c r="D22" s="25">
        <v>5245033</v>
      </c>
      <c r="E22" s="25">
        <v>-1525134</v>
      </c>
      <c r="F22" s="26">
        <v>0.77472727039081901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2482333</v>
      </c>
      <c r="D23" s="25">
        <v>1162391.72</v>
      </c>
      <c r="E23" s="25">
        <v>-1319941.28</v>
      </c>
      <c r="F23" s="26">
        <v>0.46826582896009517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821500</v>
      </c>
      <c r="D24" s="25">
        <v>375360</v>
      </c>
      <c r="E24" s="25">
        <v>-446140</v>
      </c>
      <c r="F24" s="26">
        <v>0.45692026780279976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20</v>
      </c>
      <c r="C26" s="25">
        <v>0</v>
      </c>
      <c r="D26" s="25">
        <v>1205514.98</v>
      </c>
      <c r="E26" s="25">
        <v>1205514.98</v>
      </c>
      <c r="F26" s="26">
        <v>0</v>
      </c>
      <c r="G26" s="27"/>
      <c r="Q26" s="61"/>
      <c r="R26" s="87">
        <f>IFERROR(ABS(1-S26),0)</f>
        <v>0.10619729947453205</v>
      </c>
      <c r="S26" s="87">
        <f>IFERROR(D21/C21,0)</f>
        <v>0.89380270052546795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18511357</v>
      </c>
      <c r="D27" s="29">
        <v>16719663.609999999</v>
      </c>
      <c r="E27" s="29">
        <v>-1791693.3900000006</v>
      </c>
      <c r="F27" s="30">
        <v>0.90321112655328295</v>
      </c>
      <c r="G27" s="27"/>
      <c r="Q27" s="61"/>
      <c r="R27" s="87">
        <f t="shared" ref="R27:R32" si="0">IFERROR(ABS(1-S27),0)</f>
        <v>0.22527272960918099</v>
      </c>
      <c r="S27" s="87">
        <f t="shared" ref="S27:S32" si="1">IFERROR(D22/C22,0)</f>
        <v>0.77472727039081901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 t="shared" si="0"/>
        <v>0.53173417103990483</v>
      </c>
      <c r="S28" s="87">
        <f t="shared" si="1"/>
        <v>0.46826582896009517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0.54307973219720029</v>
      </c>
      <c r="S29" s="87">
        <f t="shared" si="1"/>
        <v>0.45692026780279976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1</v>
      </c>
      <c r="S31" s="87">
        <f t="shared" si="1"/>
        <v>0</v>
      </c>
      <c r="T31" s="82"/>
      <c r="U31" s="67"/>
      <c r="V31" s="67"/>
      <c r="W31" s="67"/>
    </row>
    <row r="32" spans="2:23" x14ac:dyDescent="0.25">
      <c r="Q32" s="61"/>
      <c r="R32" s="87">
        <f t="shared" si="0"/>
        <v>9.678887344671705E-2</v>
      </c>
      <c r="S32" s="87">
        <f t="shared" si="1"/>
        <v>0.90321112655328295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1:W84"/>
  <sheetViews>
    <sheetView showGridLines="0" view="pageBreakPreview" topLeftCell="A7" zoomScaleNormal="100" zoomScaleSheetLayoutView="100" workbookViewId="0">
      <selection activeCell="B14" sqref="B14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53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-2.4518666587201032E-2</v>
      </c>
      <c r="S13" s="87">
        <f>D16/C16</f>
        <v>1.024518666587201</v>
      </c>
      <c r="T13" s="80"/>
      <c r="U13" s="67"/>
      <c r="V13" s="67"/>
    </row>
    <row r="14" spans="2:22" x14ac:dyDescent="0.25">
      <c r="B14" s="21" t="s">
        <v>8</v>
      </c>
      <c r="C14" s="22">
        <v>111664878</v>
      </c>
      <c r="D14" s="22">
        <v>114184368.09</v>
      </c>
      <c r="E14" s="22">
        <v>2519490.0900000036</v>
      </c>
      <c r="F14" s="23">
        <v>1.022562959232356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-3.8206394309444391E-2</v>
      </c>
      <c r="S14" s="87">
        <f>D17/C17</f>
        <v>1.0382063943094444</v>
      </c>
      <c r="T14" s="80"/>
      <c r="U14" s="67"/>
      <c r="V14" s="67"/>
    </row>
    <row r="15" spans="2:22" x14ac:dyDescent="0.25">
      <c r="B15" s="24" t="s">
        <v>9</v>
      </c>
      <c r="C15" s="25">
        <v>23551429</v>
      </c>
      <c r="D15" s="25">
        <v>23551429</v>
      </c>
      <c r="E15" s="25">
        <v>0</v>
      </c>
      <c r="F15" s="26">
        <v>1</v>
      </c>
      <c r="J15" s="78"/>
      <c r="K15" s="78"/>
      <c r="L15" s="78"/>
      <c r="O15" s="27"/>
      <c r="P15" s="27"/>
      <c r="Q15" s="80"/>
      <c r="R15" s="87">
        <f>1-S15</f>
        <v>8.4254694363264049E-2</v>
      </c>
      <c r="S15" s="87">
        <f>D18/C18</f>
        <v>0.91574530563673595</v>
      </c>
      <c r="T15" s="80"/>
      <c r="U15" s="67"/>
      <c r="V15" s="67"/>
    </row>
    <row r="16" spans="2:22" x14ac:dyDescent="0.25">
      <c r="B16" s="24" t="s">
        <v>10</v>
      </c>
      <c r="C16" s="25">
        <v>54212079</v>
      </c>
      <c r="D16" s="25">
        <v>55541286.890000001</v>
      </c>
      <c r="E16" s="25">
        <v>1329207.8900000006</v>
      </c>
      <c r="F16" s="26">
        <v>1.024518666587201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33044225</v>
      </c>
      <c r="D17" s="25">
        <v>34306725.689999998</v>
      </c>
      <c r="E17" s="25">
        <v>1262500.6899999976</v>
      </c>
      <c r="F17" s="26">
        <v>1.0382063943094444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857145</v>
      </c>
      <c r="D18" s="25">
        <v>784926.51</v>
      </c>
      <c r="E18" s="25">
        <v>-72218.489999999991</v>
      </c>
      <c r="F18" s="26">
        <v>0.91574530563673595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100433316</v>
      </c>
      <c r="D20" s="22">
        <v>94278051.250000015</v>
      </c>
      <c r="E20" s="22">
        <v>-6155264.7499999851</v>
      </c>
      <c r="F20" s="23">
        <v>0.93871291922692279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15</v>
      </c>
      <c r="C21" s="25">
        <v>59588207</v>
      </c>
      <c r="D21" s="25">
        <v>57865433.960000001</v>
      </c>
      <c r="E21" s="25">
        <v>-1722773.0399999991</v>
      </c>
      <c r="F21" s="26">
        <v>0.97108869142513388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16</v>
      </c>
      <c r="C22" s="25">
        <v>11682936</v>
      </c>
      <c r="D22" s="25">
        <v>9693856.2400000002</v>
      </c>
      <c r="E22" s="25">
        <v>-1989079.7599999998</v>
      </c>
      <c r="F22" s="26">
        <v>0.82974487235058036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4286614</v>
      </c>
      <c r="D23" s="25">
        <v>2902035.79</v>
      </c>
      <c r="E23" s="25">
        <v>-1384578.21</v>
      </c>
      <c r="F23" s="26">
        <v>0.67699955955912994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1705650</v>
      </c>
      <c r="D24" s="25">
        <v>1125540.5</v>
      </c>
      <c r="E24" s="25">
        <v>-580109.5</v>
      </c>
      <c r="F24" s="26">
        <v>0.65988948494708766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20</v>
      </c>
      <c r="C26" s="25">
        <v>4658552</v>
      </c>
      <c r="D26" s="25">
        <v>4711351.7</v>
      </c>
      <c r="E26" s="25">
        <v>52799.700000000186</v>
      </c>
      <c r="F26" s="26">
        <v>1.0113339295128616</v>
      </c>
      <c r="G26" s="27"/>
      <c r="Q26" s="61"/>
      <c r="R26" s="87">
        <f>IFERROR(ABS(1-S26),0)</f>
        <v>2.8911308574866124E-2</v>
      </c>
      <c r="S26" s="87">
        <f>IFERROR(D21/C21,0)</f>
        <v>0.97108869142513388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18511357</v>
      </c>
      <c r="D27" s="29">
        <v>17979833.059999999</v>
      </c>
      <c r="E27" s="29">
        <v>-531523.94000000134</v>
      </c>
      <c r="F27" s="30">
        <v>0.97128660313773851</v>
      </c>
      <c r="G27" s="27"/>
      <c r="Q27" s="61"/>
      <c r="R27" s="87">
        <f t="shared" ref="R27:R32" si="0">IFERROR(ABS(1-S27),0)</f>
        <v>0.17025512764941964</v>
      </c>
      <c r="S27" s="87">
        <f t="shared" ref="S27:S32" si="1">IFERROR(D22/C22,0)</f>
        <v>0.82974487235058036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 t="shared" si="0"/>
        <v>0.32300044044087006</v>
      </c>
      <c r="S28" s="87">
        <f t="shared" si="1"/>
        <v>0.67699955955912994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0.34011051505291234</v>
      </c>
      <c r="S29" s="87">
        <f t="shared" si="1"/>
        <v>0.65988948494708766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1.1333929512861607E-2</v>
      </c>
      <c r="S31" s="87">
        <f t="shared" si="1"/>
        <v>1.0113339295128616</v>
      </c>
      <c r="T31" s="82"/>
      <c r="U31" s="67"/>
      <c r="V31" s="67"/>
      <c r="W31" s="67"/>
    </row>
    <row r="32" spans="2:23" x14ac:dyDescent="0.25">
      <c r="Q32" s="61"/>
      <c r="R32" s="87">
        <f t="shared" si="0"/>
        <v>2.8713396862261487E-2</v>
      </c>
      <c r="S32" s="87">
        <f t="shared" si="1"/>
        <v>0.97128660313773851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1:W84"/>
  <sheetViews>
    <sheetView showGridLines="0" view="pageBreakPreview" zoomScaleNormal="100" zoomScaleSheetLayoutView="100" workbookViewId="0">
      <selection activeCell="B13" sqref="B13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54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-2.7101213650655875E-2</v>
      </c>
      <c r="S13" s="87">
        <f>D16/C16</f>
        <v>1.0271012136506559</v>
      </c>
      <c r="T13" s="80"/>
      <c r="U13" s="67"/>
      <c r="V13" s="67"/>
    </row>
    <row r="14" spans="2:22" x14ac:dyDescent="0.25">
      <c r="B14" s="21" t="s">
        <v>8</v>
      </c>
      <c r="C14" s="22">
        <v>156875117</v>
      </c>
      <c r="D14" s="22">
        <v>161266990.41</v>
      </c>
      <c r="E14" s="22">
        <v>4391873.4099999964</v>
      </c>
      <c r="F14" s="23">
        <v>1.0279959849209228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-4.6986961387297521E-2</v>
      </c>
      <c r="S14" s="87">
        <f>D17/C17</f>
        <v>1.0469869613872975</v>
      </c>
      <c r="T14" s="80"/>
      <c r="U14" s="67"/>
      <c r="V14" s="67"/>
    </row>
    <row r="15" spans="2:22" x14ac:dyDescent="0.25">
      <c r="B15" s="24" t="s">
        <v>9</v>
      </c>
      <c r="C15" s="25">
        <v>23551429</v>
      </c>
      <c r="D15" s="25">
        <v>23551429</v>
      </c>
      <c r="E15" s="25">
        <v>0</v>
      </c>
      <c r="F15" s="26">
        <v>1</v>
      </c>
      <c r="J15" s="78"/>
      <c r="K15" s="78"/>
      <c r="L15" s="78"/>
      <c r="O15" s="27"/>
      <c r="P15" s="27"/>
      <c r="Q15" s="80"/>
      <c r="R15" s="87">
        <f>1-S15</f>
        <v>0.14158229162109381</v>
      </c>
      <c r="S15" s="87">
        <f>D18/C18</f>
        <v>0.85841770837890619</v>
      </c>
      <c r="T15" s="80"/>
      <c r="U15" s="67"/>
      <c r="V15" s="67"/>
    </row>
    <row r="16" spans="2:22" x14ac:dyDescent="0.25">
      <c r="B16" s="24" t="s">
        <v>10</v>
      </c>
      <c r="C16" s="25">
        <v>82246979</v>
      </c>
      <c r="D16" s="25">
        <v>84475971.950000003</v>
      </c>
      <c r="E16" s="25">
        <v>2228992.950000003</v>
      </c>
      <c r="F16" s="26">
        <v>1.0271012136506601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49819564</v>
      </c>
      <c r="D17" s="25">
        <v>52160433.93</v>
      </c>
      <c r="E17" s="25">
        <v>2340869.9299999997</v>
      </c>
      <c r="F17" s="26">
        <v>1.0469869613873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1257145</v>
      </c>
      <c r="D18" s="25">
        <v>1079155.53</v>
      </c>
      <c r="E18" s="25">
        <v>-177989.46999999997</v>
      </c>
      <c r="F18" s="26">
        <v>0.85841770837890619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146128427</v>
      </c>
      <c r="D20" s="22">
        <v>134479426.56</v>
      </c>
      <c r="E20" s="22">
        <v>-11649000.439999998</v>
      </c>
      <c r="F20" s="23">
        <v>0.92028244826039218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15</v>
      </c>
      <c r="C21" s="25">
        <v>91530970</v>
      </c>
      <c r="D21" s="25">
        <v>88181190.030000001</v>
      </c>
      <c r="E21" s="25">
        <v>-3349779.9699999988</v>
      </c>
      <c r="F21" s="26">
        <v>0.96340276990400087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16</v>
      </c>
      <c r="C22" s="25">
        <v>18270839</v>
      </c>
      <c r="D22" s="25">
        <v>17262422.359999999</v>
      </c>
      <c r="E22" s="25">
        <v>-1008416.6400000006</v>
      </c>
      <c r="F22" s="26">
        <v>0.94480731618290759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7303207</v>
      </c>
      <c r="D23" s="25">
        <v>3991125.6</v>
      </c>
      <c r="E23" s="25">
        <v>-3312081.4</v>
      </c>
      <c r="F23" s="26">
        <v>0.54648945319501419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2520530</v>
      </c>
      <c r="D24" s="25">
        <v>1693146.5</v>
      </c>
      <c r="E24" s="25">
        <v>-827383.5</v>
      </c>
      <c r="F24" s="26">
        <v>0.67174225262147247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20</v>
      </c>
      <c r="C26" s="25">
        <v>7991524</v>
      </c>
      <c r="D26" s="25">
        <v>4840185.07</v>
      </c>
      <c r="E26" s="25">
        <v>-3151338.9299999997</v>
      </c>
      <c r="F26" s="26">
        <v>0.60566483564336415</v>
      </c>
      <c r="G26" s="27"/>
      <c r="Q26" s="61"/>
      <c r="R26" s="87">
        <f>IFERROR(ABS(1-S26),0)</f>
        <v>3.6597230095999134E-2</v>
      </c>
      <c r="S26" s="87">
        <f>IFERROR(D21/C21,0)</f>
        <v>0.96340276990400087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18511357</v>
      </c>
      <c r="D27" s="29">
        <v>18511357</v>
      </c>
      <c r="E27" s="29">
        <v>0</v>
      </c>
      <c r="F27" s="30">
        <v>1</v>
      </c>
      <c r="G27" s="27"/>
      <c r="Q27" s="61"/>
      <c r="R27" s="87">
        <f t="shared" ref="R27:R32" si="0">IFERROR(ABS(1-S27),0)</f>
        <v>5.5192683817092414E-2</v>
      </c>
      <c r="S27" s="87">
        <f t="shared" ref="S27:S32" si="1">IFERROR(D22/C22,0)</f>
        <v>0.94480731618290759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 t="shared" si="0"/>
        <v>0.45351054680498581</v>
      </c>
      <c r="S28" s="87">
        <f t="shared" si="1"/>
        <v>0.54648945319501419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0.32825774737852753</v>
      </c>
      <c r="S29" s="87">
        <f t="shared" si="1"/>
        <v>0.67174225262147247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0.39433516435663585</v>
      </c>
      <c r="S31" s="87">
        <f t="shared" si="1"/>
        <v>0.60566483564336415</v>
      </c>
      <c r="T31" s="82"/>
      <c r="U31" s="67"/>
      <c r="V31" s="67"/>
      <c r="W31" s="67"/>
    </row>
    <row r="32" spans="2:23" x14ac:dyDescent="0.25">
      <c r="Q32" s="61"/>
      <c r="R32" s="87">
        <f t="shared" si="0"/>
        <v>0</v>
      </c>
      <c r="S32" s="87">
        <f t="shared" si="1"/>
        <v>1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1:W84"/>
  <sheetViews>
    <sheetView showGridLines="0" view="pageBreakPreview" zoomScaleNormal="100" zoomScaleSheetLayoutView="100" workbookViewId="0">
      <selection activeCell="B11" sqref="B11:F11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55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-3.2916583948259914E-2</v>
      </c>
      <c r="S13" s="87">
        <f>D16/C16</f>
        <v>1.0329165839482599</v>
      </c>
      <c r="T13" s="80"/>
      <c r="U13" s="67"/>
      <c r="V13" s="67"/>
    </row>
    <row r="14" spans="2:22" x14ac:dyDescent="0.25">
      <c r="B14" s="21" t="s">
        <v>8</v>
      </c>
      <c r="C14" s="22">
        <v>200958478</v>
      </c>
      <c r="D14" s="22">
        <v>208012406.00999999</v>
      </c>
      <c r="E14" s="22">
        <v>7053928.0099999905</v>
      </c>
      <c r="F14" s="23">
        <v>1.0351014203541091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-5.3963728156182E-2</v>
      </c>
      <c r="S14" s="87">
        <f>D17/C17</f>
        <v>1.053963728156182</v>
      </c>
      <c r="T14" s="80"/>
      <c r="U14" s="67"/>
      <c r="V14" s="67"/>
    </row>
    <row r="15" spans="2:22" x14ac:dyDescent="0.25">
      <c r="B15" s="24" t="s">
        <v>9</v>
      </c>
      <c r="C15" s="25">
        <v>23551429</v>
      </c>
      <c r="D15" s="25">
        <v>23551429</v>
      </c>
      <c r="E15" s="25">
        <v>0</v>
      </c>
      <c r="F15" s="26">
        <v>1</v>
      </c>
      <c r="J15" s="78"/>
      <c r="K15" s="78"/>
      <c r="L15" s="78"/>
      <c r="O15" s="27"/>
      <c r="P15" s="27"/>
      <c r="Q15" s="80"/>
      <c r="R15" s="87">
        <f>1-S15</f>
        <v>7.222453277255303E-2</v>
      </c>
      <c r="S15" s="87">
        <f>D18/C18</f>
        <v>0.92777546722744697</v>
      </c>
      <c r="T15" s="80"/>
      <c r="U15" s="67"/>
      <c r="V15" s="67"/>
    </row>
    <row r="16" spans="2:22" x14ac:dyDescent="0.25">
      <c r="B16" s="24" t="s">
        <v>10</v>
      </c>
      <c r="C16" s="25">
        <v>109477850</v>
      </c>
      <c r="D16" s="25">
        <v>113081486.84</v>
      </c>
      <c r="E16" s="25">
        <v>3603636.8400000036</v>
      </c>
      <c r="F16" s="26">
        <v>1.0329165839482599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66222054</v>
      </c>
      <c r="D17" s="25">
        <v>69795642.920000002</v>
      </c>
      <c r="E17" s="25">
        <v>3573588.9200000018</v>
      </c>
      <c r="F17" s="26">
        <v>1.053963728156182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1707145</v>
      </c>
      <c r="D18" s="25">
        <v>1583847.25</v>
      </c>
      <c r="E18" s="25">
        <v>-123297.75</v>
      </c>
      <c r="F18" s="26">
        <v>0.92777546722744697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195132329</v>
      </c>
      <c r="D20" s="22">
        <v>175129852.82999998</v>
      </c>
      <c r="E20" s="22">
        <v>-20002476.170000017</v>
      </c>
      <c r="F20" s="23">
        <v>0.89749276159154534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15</v>
      </c>
      <c r="C21" s="25">
        <v>124078500</v>
      </c>
      <c r="D21" s="25">
        <v>118042822.73999999</v>
      </c>
      <c r="E21" s="25">
        <v>-6035677.2600000054</v>
      </c>
      <c r="F21" s="26">
        <v>0.95135597819122564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16</v>
      </c>
      <c r="C22" s="25">
        <v>24708742</v>
      </c>
      <c r="D22" s="25">
        <v>24430341.73</v>
      </c>
      <c r="E22" s="25">
        <v>-278400.26999999955</v>
      </c>
      <c r="F22" s="26">
        <v>0.9887327218034816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10276408</v>
      </c>
      <c r="D23" s="25">
        <v>6851885.9199999999</v>
      </c>
      <c r="E23" s="25">
        <v>-3424522.08</v>
      </c>
      <c r="F23" s="26">
        <v>0.66675884414087105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3617160</v>
      </c>
      <c r="D24" s="25">
        <v>2376380.42</v>
      </c>
      <c r="E24" s="25">
        <v>-1240779.58</v>
      </c>
      <c r="F24" s="26">
        <v>0.65697409569938847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20</v>
      </c>
      <c r="C26" s="25">
        <v>13940162</v>
      </c>
      <c r="D26" s="25">
        <v>4917065.0199999996</v>
      </c>
      <c r="E26" s="25">
        <v>-9023096.9800000004</v>
      </c>
      <c r="F26" s="26">
        <v>0.3527265335940859</v>
      </c>
      <c r="G26" s="27"/>
      <c r="Q26" s="61"/>
      <c r="R26" s="87">
        <f>IFERROR(ABS(1-S26),0)</f>
        <v>4.8644021808774363E-2</v>
      </c>
      <c r="S26" s="87">
        <f>IFERROR(D21/C21,0)</f>
        <v>0.95135597819122564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18511357</v>
      </c>
      <c r="D27" s="29">
        <v>18511357</v>
      </c>
      <c r="E27" s="29">
        <v>0</v>
      </c>
      <c r="F27" s="30">
        <v>1</v>
      </c>
      <c r="G27" s="27"/>
      <c r="Q27" s="61"/>
      <c r="R27" s="87">
        <f t="shared" ref="R27:R32" si="0">IFERROR(ABS(1-S27),0)</f>
        <v>1.1267278196518404E-2</v>
      </c>
      <c r="S27" s="87">
        <f t="shared" ref="S27:S32" si="1">IFERROR(D22/C22,0)</f>
        <v>0.9887327218034816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 t="shared" si="0"/>
        <v>0.33324115585912895</v>
      </c>
      <c r="S28" s="87">
        <f t="shared" si="1"/>
        <v>0.66675884414087105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0.34302590430061153</v>
      </c>
      <c r="S29" s="87">
        <f t="shared" si="1"/>
        <v>0.65697409569938847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0.6472734664059141</v>
      </c>
      <c r="S31" s="87">
        <f t="shared" si="1"/>
        <v>0.3527265335940859</v>
      </c>
      <c r="T31" s="82"/>
      <c r="U31" s="67"/>
      <c r="V31" s="67"/>
      <c r="W31" s="67"/>
    </row>
    <row r="32" spans="2:23" x14ac:dyDescent="0.25">
      <c r="Q32" s="61"/>
      <c r="R32" s="87">
        <f t="shared" si="0"/>
        <v>0</v>
      </c>
      <c r="S32" s="87">
        <f t="shared" si="1"/>
        <v>1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1:W84"/>
  <sheetViews>
    <sheetView showGridLines="0" view="pageBreakPreview" zoomScale="85" zoomScaleNormal="100" zoomScaleSheetLayoutView="85" workbookViewId="0">
      <selection activeCell="B13" sqref="B13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56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-2.9403169569141019E-2</v>
      </c>
      <c r="S13" s="87">
        <f>D16/C16</f>
        <v>1.029403169569141</v>
      </c>
      <c r="T13" s="80"/>
      <c r="U13" s="67"/>
      <c r="V13" s="67"/>
    </row>
    <row r="14" spans="2:22" x14ac:dyDescent="0.25">
      <c r="B14" s="21" t="s">
        <v>8</v>
      </c>
      <c r="C14" s="22">
        <v>247305908</v>
      </c>
      <c r="D14" s="22">
        <v>255545650.40999997</v>
      </c>
      <c r="E14" s="22">
        <v>8239742.4099999666</v>
      </c>
      <c r="F14" s="23">
        <v>1.0333180168506122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-5.1358399741132654E-2</v>
      </c>
      <c r="S14" s="87">
        <f>D17/C17</f>
        <v>1.0513583997411327</v>
      </c>
      <c r="T14" s="80"/>
      <c r="U14" s="67"/>
      <c r="V14" s="67"/>
    </row>
    <row r="15" spans="2:22" x14ac:dyDescent="0.25">
      <c r="B15" s="24" t="s">
        <v>9</v>
      </c>
      <c r="C15" s="25">
        <v>23551429</v>
      </c>
      <c r="D15" s="25">
        <v>23551429</v>
      </c>
      <c r="E15" s="25">
        <v>0</v>
      </c>
      <c r="F15" s="26">
        <v>1</v>
      </c>
      <c r="J15" s="78"/>
      <c r="K15" s="78"/>
      <c r="L15" s="78"/>
      <c r="O15" s="27"/>
      <c r="P15" s="27"/>
      <c r="Q15" s="80"/>
      <c r="R15" s="87">
        <f>1-S15</f>
        <v>4.7901836988507696E-2</v>
      </c>
      <c r="S15" s="87">
        <f>D18/C18</f>
        <v>0.9520981630114923</v>
      </c>
      <c r="T15" s="80"/>
      <c r="U15" s="67"/>
      <c r="V15" s="67"/>
    </row>
    <row r="16" spans="2:22" x14ac:dyDescent="0.25">
      <c r="B16" s="24" t="s">
        <v>10</v>
      </c>
      <c r="C16" s="25">
        <v>138137829</v>
      </c>
      <c r="D16" s="25">
        <v>142199519.00999999</v>
      </c>
      <c r="E16" s="25">
        <v>4061690.0099999905</v>
      </c>
      <c r="F16" s="26">
        <v>1.029403169569141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83409505</v>
      </c>
      <c r="D17" s="25">
        <v>87693283.700000003</v>
      </c>
      <c r="E17" s="25">
        <v>4283778.700000003</v>
      </c>
      <c r="F17" s="26">
        <v>1.0513583997411327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2207145</v>
      </c>
      <c r="D18" s="25">
        <v>2101418.7000000002</v>
      </c>
      <c r="E18" s="25">
        <v>-105726.29999999981</v>
      </c>
      <c r="F18" s="26">
        <v>0.9520981630114923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241096632</v>
      </c>
      <c r="D20" s="22">
        <v>217190911.07999998</v>
      </c>
      <c r="E20" s="22">
        <v>-23905720.920000017</v>
      </c>
      <c r="F20" s="23">
        <v>0.90084589435492401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15</v>
      </c>
      <c r="C21" s="25">
        <v>157263796</v>
      </c>
      <c r="D21" s="25">
        <v>147893637.75999999</v>
      </c>
      <c r="E21" s="25">
        <v>-9370158.2400000095</v>
      </c>
      <c r="F21" s="26">
        <v>0.94041757557473682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16</v>
      </c>
      <c r="C22" s="25">
        <v>30818645</v>
      </c>
      <c r="D22" s="25">
        <v>32079154.27</v>
      </c>
      <c r="E22" s="25">
        <v>1260509.2699999996</v>
      </c>
      <c r="F22" s="26">
        <v>1.0409008660179577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12876994</v>
      </c>
      <c r="D23" s="25">
        <v>8811694.8200000003</v>
      </c>
      <c r="E23" s="25">
        <v>-4065299.1799999997</v>
      </c>
      <c r="F23" s="26">
        <v>0.68429750141997425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4432040</v>
      </c>
      <c r="D24" s="25">
        <v>4889140.13</v>
      </c>
      <c r="E24" s="25">
        <v>457100.12999999989</v>
      </c>
      <c r="F24" s="26">
        <v>1.1031353800958474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20</v>
      </c>
      <c r="C26" s="25">
        <v>17193800</v>
      </c>
      <c r="D26" s="25">
        <v>5005927.0999999996</v>
      </c>
      <c r="E26" s="25">
        <v>-12187872.9</v>
      </c>
      <c r="F26" s="26">
        <v>0.29114722167292861</v>
      </c>
      <c r="G26" s="27"/>
      <c r="Q26" s="61"/>
      <c r="R26" s="87">
        <f>IFERROR(ABS(1-S26),0)</f>
        <v>5.9582424425263181E-2</v>
      </c>
      <c r="S26" s="87">
        <f>IFERROR(D21/C21,0)</f>
        <v>0.94041757557473682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18511357</v>
      </c>
      <c r="D27" s="29">
        <v>18511357</v>
      </c>
      <c r="E27" s="29">
        <v>0</v>
      </c>
      <c r="F27" s="30">
        <v>1</v>
      </c>
      <c r="G27" s="27"/>
      <c r="Q27" s="61"/>
      <c r="R27" s="87">
        <f t="shared" ref="R27:R32" si="0">IFERROR(ABS(1-S27),0)</f>
        <v>4.0900866017957727E-2</v>
      </c>
      <c r="S27" s="87">
        <f t="shared" ref="S27:S32" si="1">IFERROR(D22/C22,0)</f>
        <v>1.0409008660179577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 t="shared" si="0"/>
        <v>0.31570249858002575</v>
      </c>
      <c r="S28" s="87">
        <f t="shared" si="1"/>
        <v>0.68429750141997425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0.10313538009584744</v>
      </c>
      <c r="S29" s="87">
        <f t="shared" si="1"/>
        <v>1.1031353800958474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0.70885277832707139</v>
      </c>
      <c r="S31" s="87">
        <f t="shared" si="1"/>
        <v>0.29114722167292861</v>
      </c>
      <c r="T31" s="82"/>
      <c r="U31" s="67"/>
      <c r="V31" s="67"/>
      <c r="W31" s="67"/>
    </row>
    <row r="32" spans="2:23" x14ac:dyDescent="0.25">
      <c r="Q32" s="61"/>
      <c r="R32" s="87">
        <f t="shared" si="0"/>
        <v>0</v>
      </c>
      <c r="S32" s="87">
        <f t="shared" si="1"/>
        <v>1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1:W84"/>
  <sheetViews>
    <sheetView showGridLines="0" view="pageBreakPreview" zoomScale="85" zoomScaleNormal="100" zoomScaleSheetLayoutView="85" workbookViewId="0">
      <selection activeCell="B14" sqref="B14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57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-2.5634620082780391E-2</v>
      </c>
      <c r="S13" s="87">
        <f>D16/C16</f>
        <v>1.0256346200827804</v>
      </c>
      <c r="T13" s="80"/>
      <c r="U13" s="67"/>
      <c r="V13" s="67"/>
    </row>
    <row r="14" spans="2:22" x14ac:dyDescent="0.25">
      <c r="B14" s="21" t="s">
        <v>8</v>
      </c>
      <c r="C14" s="22">
        <v>295082088</v>
      </c>
      <c r="D14" s="22">
        <v>304322876.06999999</v>
      </c>
      <c r="E14" s="22">
        <v>9240788.0699999928</v>
      </c>
      <c r="F14" s="23">
        <v>1.031315991196321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-4.3536573168108994E-2</v>
      </c>
      <c r="S14" s="87">
        <f>D17/C17</f>
        <v>1.043536573168109</v>
      </c>
      <c r="T14" s="80"/>
      <c r="U14" s="67"/>
      <c r="V14" s="67"/>
    </row>
    <row r="15" spans="2:22" x14ac:dyDescent="0.25">
      <c r="B15" s="24" t="s">
        <v>9</v>
      </c>
      <c r="C15" s="25">
        <v>23551429</v>
      </c>
      <c r="D15" s="25">
        <v>23551429</v>
      </c>
      <c r="E15" s="25">
        <v>0</v>
      </c>
      <c r="F15" s="26">
        <v>1</v>
      </c>
      <c r="J15" s="78"/>
      <c r="K15" s="78"/>
      <c r="L15" s="78"/>
      <c r="O15" s="27"/>
      <c r="P15" s="27"/>
      <c r="Q15" s="80"/>
      <c r="R15" s="87">
        <f>1-S15</f>
        <v>-0.19434394636480845</v>
      </c>
      <c r="S15" s="87">
        <f>D18/C18</f>
        <v>1.1943439463648085</v>
      </c>
      <c r="T15" s="80"/>
      <c r="U15" s="67"/>
      <c r="V15" s="67"/>
    </row>
    <row r="16" spans="2:22" x14ac:dyDescent="0.25">
      <c r="B16" s="24" t="s">
        <v>10</v>
      </c>
      <c r="C16" s="25">
        <v>167385319</v>
      </c>
      <c r="D16" s="25">
        <v>171676178.06</v>
      </c>
      <c r="E16" s="25">
        <v>4290859.0600000024</v>
      </c>
      <c r="F16" s="26">
        <v>1.0256346200827804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101388195</v>
      </c>
      <c r="D17" s="25">
        <v>105802289.56999999</v>
      </c>
      <c r="E17" s="25">
        <v>4414094.5699999928</v>
      </c>
      <c r="F17" s="26">
        <v>1.043536573168109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2757145</v>
      </c>
      <c r="D18" s="25">
        <v>3292979.44</v>
      </c>
      <c r="E18" s="25">
        <v>535834.43999999994</v>
      </c>
      <c r="F18" s="26">
        <v>1.1943439463648085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290978346</v>
      </c>
      <c r="D20" s="22">
        <v>259253700.63</v>
      </c>
      <c r="E20" s="22">
        <v>-31724645.370000005</v>
      </c>
      <c r="F20" s="23">
        <v>0.89097248710733956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15</v>
      </c>
      <c r="C21" s="25">
        <v>192984787</v>
      </c>
      <c r="D21" s="25">
        <v>178402664.58000001</v>
      </c>
      <c r="E21" s="25">
        <v>-14582122.419999987</v>
      </c>
      <c r="F21" s="26">
        <v>0.92443900554710567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16</v>
      </c>
      <c r="C22" s="25">
        <v>36656548</v>
      </c>
      <c r="D22" s="25">
        <v>39729467.420000002</v>
      </c>
      <c r="E22" s="25">
        <v>3072919.4200000018</v>
      </c>
      <c r="F22" s="26">
        <v>1.0838300273119008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15592580</v>
      </c>
      <c r="D23" s="25">
        <v>11259632.09</v>
      </c>
      <c r="E23" s="25">
        <v>-4332947.91</v>
      </c>
      <c r="F23" s="26">
        <v>0.72211475522331769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5283670</v>
      </c>
      <c r="D24" s="25">
        <v>6309677.5099999998</v>
      </c>
      <c r="E24" s="25">
        <v>1026007.5099999998</v>
      </c>
      <c r="F24" s="26">
        <v>1.1941846311370694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20</v>
      </c>
      <c r="C26" s="25">
        <v>21949404</v>
      </c>
      <c r="D26" s="25">
        <v>5040902.03</v>
      </c>
      <c r="E26" s="25">
        <v>-16908501.969999999</v>
      </c>
      <c r="F26" s="26">
        <v>0.2296600868980315</v>
      </c>
      <c r="G26" s="27"/>
      <c r="Q26" s="61"/>
      <c r="R26" s="87">
        <f>IFERROR(ABS(1-S26),0)</f>
        <v>7.5560994452894326E-2</v>
      </c>
      <c r="S26" s="87">
        <f>IFERROR(D21/C21,0)</f>
        <v>0.92443900554710567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18511357</v>
      </c>
      <c r="D27" s="29">
        <v>18511357</v>
      </c>
      <c r="E27" s="29">
        <v>0</v>
      </c>
      <c r="F27" s="30">
        <v>1</v>
      </c>
      <c r="G27" s="27"/>
      <c r="Q27" s="61"/>
      <c r="R27" s="87">
        <f t="shared" ref="R27:R32" si="0">IFERROR(ABS(1-S27),0)</f>
        <v>8.3830027311900812E-2</v>
      </c>
      <c r="S27" s="87">
        <f t="shared" ref="S27:S32" si="1">IFERROR(D22/C22,0)</f>
        <v>1.0838300273119008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 t="shared" si="0"/>
        <v>0.27788524477668231</v>
      </c>
      <c r="S28" s="87">
        <f t="shared" si="1"/>
        <v>0.72211475522331769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0.19418463113706941</v>
      </c>
      <c r="S29" s="87">
        <f t="shared" si="1"/>
        <v>1.1941846311370694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0.77033991310196848</v>
      </c>
      <c r="S31" s="87">
        <f t="shared" si="1"/>
        <v>0.2296600868980315</v>
      </c>
      <c r="T31" s="82"/>
      <c r="U31" s="67"/>
      <c r="V31" s="67"/>
      <c r="W31" s="67"/>
    </row>
    <row r="32" spans="2:23" x14ac:dyDescent="0.25">
      <c r="Q32" s="61"/>
      <c r="R32" s="87">
        <f t="shared" si="0"/>
        <v>0</v>
      </c>
      <c r="S32" s="87">
        <f t="shared" si="1"/>
        <v>1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1:W84"/>
  <sheetViews>
    <sheetView showGridLines="0" view="pageBreakPreview" zoomScale="85" zoomScaleNormal="100" zoomScaleSheetLayoutView="85" workbookViewId="0">
      <selection activeCell="B14" sqref="B14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58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-2.3889700508094025E-2</v>
      </c>
      <c r="S13" s="87">
        <f>D16/C16</f>
        <v>1.023889700508094</v>
      </c>
      <c r="T13" s="80"/>
      <c r="U13" s="67"/>
      <c r="V13" s="67"/>
    </row>
    <row r="14" spans="2:22" x14ac:dyDescent="0.25">
      <c r="B14" s="21" t="s">
        <v>8</v>
      </c>
      <c r="C14" s="22">
        <v>343825026</v>
      </c>
      <c r="D14" s="22">
        <v>353844661.14999998</v>
      </c>
      <c r="E14" s="22">
        <v>10019635.149999976</v>
      </c>
      <c r="F14" s="23">
        <v>1.0291416691407449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-3.7140647575866215E-2</v>
      </c>
      <c r="S14" s="87">
        <f>D17/C17</f>
        <v>1.0371406475758662</v>
      </c>
      <c r="T14" s="80"/>
      <c r="U14" s="67"/>
      <c r="V14" s="67"/>
    </row>
    <row r="15" spans="2:22" x14ac:dyDescent="0.25">
      <c r="B15" s="24" t="s">
        <v>9</v>
      </c>
      <c r="C15" s="25">
        <v>23551429</v>
      </c>
      <c r="D15" s="25">
        <v>23551429</v>
      </c>
      <c r="E15" s="25">
        <v>0</v>
      </c>
      <c r="F15" s="26">
        <v>1</v>
      </c>
      <c r="J15" s="78"/>
      <c r="K15" s="78"/>
      <c r="L15" s="78"/>
      <c r="O15" s="27"/>
      <c r="P15" s="27"/>
      <c r="Q15" s="80"/>
      <c r="R15" s="87">
        <f>1-S15</f>
        <v>-0.23388703850819659</v>
      </c>
      <c r="S15" s="87">
        <f>D18/C18</f>
        <v>1.2338870385081966</v>
      </c>
      <c r="T15" s="80"/>
      <c r="U15" s="67"/>
      <c r="V15" s="67"/>
    </row>
    <row r="16" spans="2:22" x14ac:dyDescent="0.25">
      <c r="B16" s="24" t="s">
        <v>10</v>
      </c>
      <c r="C16" s="25">
        <v>196861614</v>
      </c>
      <c r="D16" s="25">
        <v>201564579</v>
      </c>
      <c r="E16" s="25">
        <v>4702965</v>
      </c>
      <c r="F16" s="26">
        <v>1.023889700508094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119686023</v>
      </c>
      <c r="D17" s="25">
        <v>124131239.40000001</v>
      </c>
      <c r="E17" s="25">
        <v>4445216.400000006</v>
      </c>
      <c r="F17" s="26">
        <v>1.0371406475758662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3725960</v>
      </c>
      <c r="D18" s="25">
        <v>4597413.75</v>
      </c>
      <c r="E18" s="25">
        <v>871453.75</v>
      </c>
      <c r="F18" s="26">
        <v>1.2338870385081966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342647517</v>
      </c>
      <c r="D20" s="22">
        <v>302040087.49999994</v>
      </c>
      <c r="E20" s="22">
        <v>-40607429.50000006</v>
      </c>
      <c r="F20" s="23">
        <v>0.8814892054215584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232018691</v>
      </c>
      <c r="D21" s="25">
        <v>212631870.69</v>
      </c>
      <c r="E21" s="25">
        <v>-19386820.310000002</v>
      </c>
      <c r="F21" s="26">
        <v>0.91644285110633605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43327642</v>
      </c>
      <c r="D22" s="25">
        <v>45716837.079999998</v>
      </c>
      <c r="E22" s="25">
        <v>2389195.0799999982</v>
      </c>
      <c r="F22" s="26">
        <v>1.0551425134097996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18331484</v>
      </c>
      <c r="D23" s="25">
        <v>12919408.640000001</v>
      </c>
      <c r="E23" s="25">
        <v>-5412075.3599999994</v>
      </c>
      <c r="F23" s="26">
        <v>0.70476610840671716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6299508</v>
      </c>
      <c r="D24" s="25">
        <v>6836981.0899999999</v>
      </c>
      <c r="E24" s="25">
        <v>537473.08999999985</v>
      </c>
      <c r="F24" s="26">
        <v>1.0853198519630423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24158835</v>
      </c>
      <c r="D26" s="25">
        <v>5423633</v>
      </c>
      <c r="E26" s="25">
        <v>-18735202</v>
      </c>
      <c r="F26" s="26">
        <v>0.2244989462447175</v>
      </c>
      <c r="G26" s="27"/>
      <c r="Q26" s="61"/>
      <c r="R26" s="87">
        <f>IFERROR(ABS(1-S26),0)</f>
        <v>8.3557148893663946E-2</v>
      </c>
      <c r="S26" s="87">
        <f>IFERROR(D21/C21,0)</f>
        <v>0.91644285110633605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18511357</v>
      </c>
      <c r="D27" s="29">
        <v>18511357</v>
      </c>
      <c r="E27" s="29">
        <v>0</v>
      </c>
      <c r="F27" s="30">
        <v>1</v>
      </c>
      <c r="G27" s="27"/>
      <c r="Q27" s="61"/>
      <c r="R27" s="87">
        <f t="shared" ref="R27:R32" si="0">IFERROR(ABS(1-S27),0)</f>
        <v>5.5142513409799587E-2</v>
      </c>
      <c r="S27" s="87">
        <f t="shared" ref="S27:S32" si="1">IFERROR(D22/C22,0)</f>
        <v>1.0551425134097996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 t="shared" si="0"/>
        <v>0.29523389159328284</v>
      </c>
      <c r="S28" s="87">
        <f t="shared" si="1"/>
        <v>0.70476610840671716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8.5319851963042259E-2</v>
      </c>
      <c r="S29" s="87">
        <f t="shared" si="1"/>
        <v>1.0853198519630423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0.77550105375528244</v>
      </c>
      <c r="S31" s="87">
        <f t="shared" si="1"/>
        <v>0.2244989462447175</v>
      </c>
      <c r="T31" s="82"/>
      <c r="U31" s="67"/>
      <c r="V31" s="67"/>
      <c r="W31" s="67"/>
    </row>
    <row r="32" spans="2:23" x14ac:dyDescent="0.25">
      <c r="Q32" s="61"/>
      <c r="R32" s="87">
        <f t="shared" si="0"/>
        <v>0</v>
      </c>
      <c r="S32" s="87">
        <f t="shared" si="1"/>
        <v>1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T52"/>
  <sheetViews>
    <sheetView showGridLines="0" view="pageBreakPreview" zoomScaleNormal="100" zoomScaleSheetLayoutView="100" workbookViewId="0">
      <selection activeCell="E14" sqref="E14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6" width="11.42578125" style="1"/>
    <col min="17" max="17" width="19.85546875" style="1" customWidth="1"/>
    <col min="18" max="19" width="18.42578125" style="2" customWidth="1"/>
    <col min="20" max="16384" width="11.42578125" style="1"/>
  </cols>
  <sheetData>
    <row r="1" spans="2:20" ht="3.75" customHeight="1" thickBot="1" x14ac:dyDescent="0.3"/>
    <row r="2" spans="2:20" x14ac:dyDescent="0.25">
      <c r="B2" s="3"/>
      <c r="C2" s="4"/>
      <c r="D2" s="4"/>
      <c r="E2" s="4"/>
      <c r="F2" s="5"/>
      <c r="G2" s="6"/>
    </row>
    <row r="3" spans="2:20" x14ac:dyDescent="0.25">
      <c r="B3" s="7"/>
      <c r="C3" s="8"/>
      <c r="D3" s="8"/>
      <c r="E3" s="8"/>
      <c r="F3" s="9"/>
      <c r="G3" s="10"/>
    </row>
    <row r="4" spans="2:20" x14ac:dyDescent="0.25">
      <c r="B4" s="7"/>
      <c r="C4" s="8"/>
      <c r="D4" s="8"/>
      <c r="E4" s="8"/>
      <c r="F4" s="9"/>
      <c r="G4" s="10"/>
    </row>
    <row r="5" spans="2:20" x14ac:dyDescent="0.25">
      <c r="B5" s="7"/>
      <c r="C5" s="8"/>
      <c r="D5" s="8"/>
      <c r="E5" s="8"/>
      <c r="F5" s="9"/>
      <c r="G5" s="10"/>
      <c r="Q5" s="35"/>
      <c r="R5" s="36"/>
      <c r="S5" s="36"/>
      <c r="T5" s="35"/>
    </row>
    <row r="6" spans="2:20" ht="15.75" thickBot="1" x14ac:dyDescent="0.3">
      <c r="B6" s="11"/>
      <c r="C6" s="12"/>
      <c r="D6" s="12"/>
      <c r="E6" s="12"/>
      <c r="F6" s="13"/>
      <c r="Q6" s="35"/>
      <c r="R6" s="36"/>
      <c r="S6" s="36"/>
      <c r="T6" s="35"/>
    </row>
    <row r="7" spans="2:20" ht="5.25" customHeight="1" x14ac:dyDescent="0.25">
      <c r="B7" s="14"/>
      <c r="C7" s="15"/>
      <c r="D7" s="15"/>
      <c r="E7" s="15"/>
      <c r="F7" s="16"/>
      <c r="Q7" s="35"/>
      <c r="R7" s="36"/>
      <c r="S7" s="36"/>
      <c r="T7" s="35"/>
    </row>
    <row r="8" spans="2:20" ht="15.75" x14ac:dyDescent="0.25">
      <c r="B8" s="151" t="s">
        <v>0</v>
      </c>
      <c r="C8" s="152"/>
      <c r="D8" s="152"/>
      <c r="E8" s="152"/>
      <c r="F8" s="153"/>
      <c r="Q8" s="35"/>
      <c r="R8" s="36"/>
      <c r="S8" s="36"/>
      <c r="T8" s="35"/>
    </row>
    <row r="9" spans="2:20" ht="15" customHeight="1" x14ac:dyDescent="0.25">
      <c r="B9" s="151" t="s">
        <v>1</v>
      </c>
      <c r="C9" s="152"/>
      <c r="D9" s="152"/>
      <c r="E9" s="152"/>
      <c r="F9" s="153"/>
      <c r="Q9" s="37"/>
      <c r="R9" s="38"/>
      <c r="S9" s="38"/>
      <c r="T9" s="37"/>
    </row>
    <row r="10" spans="2:20" ht="15.75" x14ac:dyDescent="0.25">
      <c r="B10" s="151" t="s">
        <v>2</v>
      </c>
      <c r="C10" s="152"/>
      <c r="D10" s="152"/>
      <c r="E10" s="152"/>
      <c r="F10" s="153"/>
      <c r="Q10" s="37"/>
      <c r="R10" s="38"/>
      <c r="S10" s="38"/>
      <c r="T10" s="37"/>
    </row>
    <row r="11" spans="2:20" ht="15.75" x14ac:dyDescent="0.25">
      <c r="B11" s="151" t="s">
        <v>29</v>
      </c>
      <c r="C11" s="152"/>
      <c r="D11" s="152"/>
      <c r="E11" s="152"/>
      <c r="F11" s="153"/>
      <c r="Q11" s="37"/>
      <c r="R11" s="39" t="s">
        <v>3</v>
      </c>
      <c r="S11" s="39" t="s">
        <v>4</v>
      </c>
      <c r="T11" s="37"/>
    </row>
    <row r="12" spans="2:20" ht="5.25" customHeight="1" x14ac:dyDescent="0.25">
      <c r="B12" s="14"/>
      <c r="C12" s="15"/>
      <c r="D12" s="15"/>
      <c r="E12" s="15"/>
      <c r="F12" s="16"/>
      <c r="Q12" s="40"/>
      <c r="R12" s="41"/>
      <c r="S12" s="41"/>
      <c r="T12" s="42"/>
    </row>
    <row r="13" spans="2:20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Q13" s="40"/>
      <c r="R13" s="42">
        <f>1-S13</f>
        <v>-2.6259960165675666E-2</v>
      </c>
      <c r="S13" s="42">
        <f>D16/C16</f>
        <v>1.0262599601656757</v>
      </c>
      <c r="T13" s="42"/>
    </row>
    <row r="14" spans="2:20" x14ac:dyDescent="0.25">
      <c r="B14" s="21" t="s">
        <v>8</v>
      </c>
      <c r="C14" s="22">
        <f>SUM(C15:C18)</f>
        <v>214950975</v>
      </c>
      <c r="D14" s="22">
        <f>SUM(D15:D18)</f>
        <v>222664298</v>
      </c>
      <c r="E14" s="22">
        <f>+D14-C14</f>
        <v>7713323</v>
      </c>
      <c r="F14" s="23">
        <f>IFERROR(D14/C14,0)</f>
        <v>1.0358841033403081</v>
      </c>
      <c r="Q14" s="40"/>
      <c r="R14" s="43">
        <f>1-S14</f>
        <v>-5.8210083872554552E-2</v>
      </c>
      <c r="S14" s="43">
        <f>D17/C17</f>
        <v>1.0582100838725546</v>
      </c>
      <c r="T14" s="42"/>
    </row>
    <row r="15" spans="2:20" x14ac:dyDescent="0.25">
      <c r="B15" s="24" t="s">
        <v>9</v>
      </c>
      <c r="C15" s="25">
        <v>39153980</v>
      </c>
      <c r="D15" s="25">
        <v>39153980</v>
      </c>
      <c r="E15" s="25">
        <v>0</v>
      </c>
      <c r="F15" s="26">
        <v>1</v>
      </c>
      <c r="Q15" s="40"/>
      <c r="R15" s="43">
        <f t="shared" ref="R15" si="0">1-S15</f>
        <v>-0.5306293378107978</v>
      </c>
      <c r="S15" s="43">
        <f>D18/C18</f>
        <v>1.5306293378107978</v>
      </c>
      <c r="T15" s="42"/>
    </row>
    <row r="16" spans="2:20" x14ac:dyDescent="0.25">
      <c r="B16" s="24" t="s">
        <v>10</v>
      </c>
      <c r="C16" s="25">
        <v>108861894</v>
      </c>
      <c r="D16" s="25">
        <v>111720603</v>
      </c>
      <c r="E16" s="25">
        <v>4766429.3763056695</v>
      </c>
      <c r="F16" s="26">
        <v>1.0243767722613446</v>
      </c>
      <c r="Q16" s="40"/>
      <c r="R16" s="44"/>
      <c r="S16" s="44"/>
      <c r="T16" s="42"/>
    </row>
    <row r="17" spans="2:20" x14ac:dyDescent="0.25">
      <c r="B17" s="24" t="s">
        <v>11</v>
      </c>
      <c r="C17" s="25">
        <v>64906572</v>
      </c>
      <c r="D17" s="25">
        <v>68684789</v>
      </c>
      <c r="E17" s="25">
        <v>6439383.8422791958</v>
      </c>
      <c r="F17" s="26">
        <v>1.0551584971168677</v>
      </c>
      <c r="Q17" s="40"/>
      <c r="R17" s="44"/>
      <c r="S17" s="44"/>
      <c r="T17" s="42"/>
    </row>
    <row r="18" spans="2:20" x14ac:dyDescent="0.25">
      <c r="B18" s="24" t="s">
        <v>12</v>
      </c>
      <c r="C18" s="25">
        <v>2028529</v>
      </c>
      <c r="D18" s="25">
        <v>3104926</v>
      </c>
      <c r="E18" s="25">
        <v>1852860.1100000031</v>
      </c>
      <c r="F18" s="26">
        <v>1.510474052985296</v>
      </c>
      <c r="Q18" s="40"/>
      <c r="R18" s="44"/>
      <c r="S18" s="44"/>
      <c r="T18" s="42"/>
    </row>
    <row r="19" spans="2:20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Q19" s="40"/>
      <c r="R19" s="44"/>
      <c r="S19" s="44"/>
      <c r="T19" s="42"/>
    </row>
    <row r="20" spans="2:20" x14ac:dyDescent="0.25">
      <c r="B20" s="21" t="s">
        <v>14</v>
      </c>
      <c r="C20" s="22">
        <f>SUM(C21:C27)</f>
        <v>197262100.18096626</v>
      </c>
      <c r="D20" s="22">
        <f>SUM(D21:D27)</f>
        <v>163037260.77000001</v>
      </c>
      <c r="E20" s="22">
        <f>+D20-C20</f>
        <v>-34224839.410966247</v>
      </c>
      <c r="F20" s="23">
        <f>IFERROR(D20/C20,0)</f>
        <v>0.82650068421876921</v>
      </c>
      <c r="G20" s="27"/>
      <c r="Q20" s="61"/>
      <c r="R20" s="62"/>
      <c r="S20" s="62"/>
      <c r="T20" s="42"/>
    </row>
    <row r="21" spans="2:20" x14ac:dyDescent="0.25">
      <c r="B21" s="24" t="s">
        <v>15</v>
      </c>
      <c r="C21" s="25">
        <v>126763057.00763293</v>
      </c>
      <c r="D21" s="25">
        <v>116153869.39999999</v>
      </c>
      <c r="E21" s="25">
        <v>-16347083.687524289</v>
      </c>
      <c r="F21" s="26">
        <v>0.92785015615722988</v>
      </c>
      <c r="G21" s="27"/>
      <c r="Q21" s="61"/>
      <c r="R21" s="62"/>
      <c r="S21" s="62"/>
      <c r="T21" s="42"/>
    </row>
    <row r="22" spans="2:20" x14ac:dyDescent="0.25">
      <c r="B22" s="24" t="s">
        <v>16</v>
      </c>
      <c r="C22" s="25">
        <v>25942038.619090907</v>
      </c>
      <c r="D22" s="25">
        <v>22465083.380000003</v>
      </c>
      <c r="E22" s="25">
        <v>-6261310.3442424238</v>
      </c>
      <c r="F22" s="26">
        <v>0.86653965794516297</v>
      </c>
      <c r="G22" s="27"/>
      <c r="Q22" s="61"/>
      <c r="R22" s="62"/>
      <c r="S22" s="62"/>
      <c r="T22" s="42"/>
    </row>
    <row r="23" spans="2:20" x14ac:dyDescent="0.25">
      <c r="B23" s="24" t="s">
        <v>17</v>
      </c>
      <c r="C23" s="25">
        <v>8230255.667575757</v>
      </c>
      <c r="D23" s="25">
        <v>8067374.1199999992</v>
      </c>
      <c r="E23" s="25">
        <v>-816747.59575757571</v>
      </c>
      <c r="F23" s="26">
        <v>0.94448725930130961</v>
      </c>
      <c r="G23" s="27"/>
      <c r="Q23" s="61"/>
      <c r="R23" s="62"/>
      <c r="S23" s="62"/>
      <c r="T23" s="42"/>
    </row>
    <row r="24" spans="2:20" x14ac:dyDescent="0.25">
      <c r="B24" s="24" t="s">
        <v>18</v>
      </c>
      <c r="C24" s="25">
        <v>3034998.52</v>
      </c>
      <c r="D24" s="25">
        <v>1731269.1</v>
      </c>
      <c r="E24" s="25">
        <v>-2413394.1799999997</v>
      </c>
      <c r="F24" s="26">
        <v>0.56120084915385915</v>
      </c>
      <c r="G24" s="27"/>
      <c r="Q24" s="61"/>
      <c r="R24" s="62"/>
      <c r="S24" s="62"/>
      <c r="T24" s="42"/>
    </row>
    <row r="25" spans="2:20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63" t="s">
        <v>3</v>
      </c>
      <c r="S25" s="63" t="s">
        <v>4</v>
      </c>
      <c r="T25" s="42"/>
    </row>
    <row r="26" spans="2:20" x14ac:dyDescent="0.25">
      <c r="B26" s="24" t="s">
        <v>20</v>
      </c>
      <c r="C26" s="25">
        <v>14831002.366666665</v>
      </c>
      <c r="D26" s="25">
        <v>463547.77000000235</v>
      </c>
      <c r="E26" s="25">
        <v>-24305130.626666658</v>
      </c>
      <c r="F26" s="26">
        <v>3.674251862979714E-2</v>
      </c>
      <c r="G26" s="27"/>
      <c r="Q26" s="61"/>
      <c r="R26" s="64">
        <f>ABS(1-S26)</f>
        <v>8.3693055832458452E-2</v>
      </c>
      <c r="S26" s="64">
        <f>D21/C21</f>
        <v>0.91630694416754155</v>
      </c>
      <c r="T26" s="42"/>
    </row>
    <row r="27" spans="2:20" x14ac:dyDescent="0.25">
      <c r="B27" s="28" t="s">
        <v>21</v>
      </c>
      <c r="C27" s="29">
        <v>18460748</v>
      </c>
      <c r="D27" s="29">
        <v>14156117</v>
      </c>
      <c r="E27" s="29">
        <v>-8128544</v>
      </c>
      <c r="F27" s="30">
        <v>0.77693824209790474</v>
      </c>
      <c r="G27" s="27"/>
      <c r="Q27" s="61"/>
      <c r="R27" s="64">
        <f t="shared" ref="R27:R31" si="1">ABS(1-S27)</f>
        <v>0.13402783374673533</v>
      </c>
      <c r="S27" s="64">
        <f t="shared" ref="S27:S32" si="2">D22/C22</f>
        <v>0.86597216625326467</v>
      </c>
      <c r="T27" s="42"/>
    </row>
    <row r="28" spans="2:20" x14ac:dyDescent="0.25">
      <c r="B28" s="154" t="s">
        <v>22</v>
      </c>
      <c r="C28" s="154"/>
      <c r="D28" s="154"/>
      <c r="E28" s="154"/>
      <c r="F28" s="154"/>
      <c r="Q28" s="61"/>
      <c r="R28" s="64">
        <f t="shared" si="1"/>
        <v>1.9790581745528613E-2</v>
      </c>
      <c r="S28" s="64">
        <f t="shared" si="2"/>
        <v>0.98020941825447139</v>
      </c>
      <c r="T28" s="42"/>
    </row>
    <row r="29" spans="2:20" x14ac:dyDescent="0.25">
      <c r="H29" s="31"/>
      <c r="Q29" s="61"/>
      <c r="R29" s="64">
        <f t="shared" si="1"/>
        <v>0.42956509250620656</v>
      </c>
      <c r="S29" s="64">
        <f t="shared" si="2"/>
        <v>0.57043490749379344</v>
      </c>
      <c r="T29" s="42"/>
    </row>
    <row r="30" spans="2:20" x14ac:dyDescent="0.25">
      <c r="Q30" s="61"/>
      <c r="R30" s="66" t="e">
        <f>ABS(1-S30)</f>
        <v>#DIV/0!</v>
      </c>
      <c r="S30" s="66" t="e">
        <f>D25/C25</f>
        <v>#DIV/0!</v>
      </c>
      <c r="T30" s="42"/>
    </row>
    <row r="31" spans="2:20" x14ac:dyDescent="0.25">
      <c r="B31" s="48"/>
      <c r="Q31" s="61"/>
      <c r="R31" s="64">
        <f t="shared" si="1"/>
        <v>0.96874467695846056</v>
      </c>
      <c r="S31" s="64">
        <f>D26/C26</f>
        <v>3.1255323041539426E-2</v>
      </c>
      <c r="T31" s="42"/>
    </row>
    <row r="32" spans="2:20" x14ac:dyDescent="0.25">
      <c r="Q32" s="61"/>
      <c r="R32" s="64">
        <f t="shared" ref="R32" si="3">1-S32</f>
        <v>0.23317749638313678</v>
      </c>
      <c r="S32" s="64">
        <f t="shared" si="2"/>
        <v>0.76682250361686322</v>
      </c>
      <c r="T32" s="42"/>
    </row>
    <row r="33" spans="17:20" x14ac:dyDescent="0.25">
      <c r="Q33" s="65"/>
      <c r="R33" s="34"/>
      <c r="S33" s="34"/>
      <c r="T33" s="37"/>
    </row>
    <row r="34" spans="17:20" x14ac:dyDescent="0.25">
      <c r="Q34" s="53"/>
      <c r="R34" s="34"/>
      <c r="S34" s="34"/>
      <c r="T34" s="37"/>
    </row>
    <row r="35" spans="17:20" x14ac:dyDescent="0.25">
      <c r="Q35" s="35"/>
      <c r="R35" s="38"/>
      <c r="S35" s="38"/>
      <c r="T35" s="37"/>
    </row>
    <row r="36" spans="17:20" x14ac:dyDescent="0.25">
      <c r="Q36" s="35"/>
      <c r="R36" s="38"/>
      <c r="S36" s="38"/>
      <c r="T36" s="37"/>
    </row>
    <row r="37" spans="17:20" x14ac:dyDescent="0.25">
      <c r="Q37" s="35"/>
      <c r="R37" s="38"/>
      <c r="S37" s="38"/>
      <c r="T37" s="37"/>
    </row>
    <row r="38" spans="17:20" x14ac:dyDescent="0.25">
      <c r="Q38" s="35"/>
      <c r="R38" s="38"/>
      <c r="S38" s="38"/>
      <c r="T38" s="37"/>
    </row>
    <row r="39" spans="17:20" x14ac:dyDescent="0.25">
      <c r="R39" s="34"/>
      <c r="S39" s="34"/>
      <c r="T39" s="33"/>
    </row>
    <row r="40" spans="17:20" x14ac:dyDescent="0.25">
      <c r="R40" s="34"/>
      <c r="S40" s="34"/>
      <c r="T40" s="33"/>
    </row>
    <row r="41" spans="17:20" x14ac:dyDescent="0.25">
      <c r="R41" s="34"/>
      <c r="S41" s="34"/>
      <c r="T41" s="33"/>
    </row>
    <row r="42" spans="17:20" x14ac:dyDescent="0.25">
      <c r="R42" s="34"/>
      <c r="S42" s="34"/>
      <c r="T42" s="33"/>
    </row>
    <row r="52" spans="2:7" x14ac:dyDescent="0.25">
      <c r="B52" s="32" t="s">
        <v>22</v>
      </c>
      <c r="G52" s="32" t="s">
        <v>22</v>
      </c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4" orientation="landscape" r:id="rId1"/>
  <ignoredErrors>
    <ignoredError sqref="R30:S30" evalError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1:W84"/>
  <sheetViews>
    <sheetView showGridLines="0" view="pageBreakPreview" topLeftCell="B1" zoomScale="85" zoomScaleNormal="100" zoomScaleSheetLayoutView="85" workbookViewId="0">
      <selection activeCell="B14" sqref="B14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59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-1.9497612961410837E-2</v>
      </c>
      <c r="S13" s="87">
        <f>D16/C16</f>
        <v>1.0194976129614108</v>
      </c>
      <c r="T13" s="80"/>
      <c r="U13" s="67"/>
      <c r="V13" s="67"/>
    </row>
    <row r="14" spans="2:22" x14ac:dyDescent="0.25">
      <c r="B14" s="21" t="s">
        <v>8</v>
      </c>
      <c r="C14" s="22">
        <v>393266764</v>
      </c>
      <c r="D14" s="22">
        <v>402121144.06000006</v>
      </c>
      <c r="E14" s="22">
        <v>8854380.060000062</v>
      </c>
      <c r="F14" s="23">
        <v>1.0225149462668552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-2.9537452824121679E-2</v>
      </c>
      <c r="S14" s="87">
        <f>D17/C17</f>
        <v>1.0295374528241217</v>
      </c>
      <c r="T14" s="80"/>
      <c r="U14" s="67"/>
      <c r="V14" s="67"/>
    </row>
    <row r="15" spans="2:22" x14ac:dyDescent="0.25">
      <c r="B15" s="24" t="s">
        <v>9</v>
      </c>
      <c r="C15" s="25">
        <v>23551429</v>
      </c>
      <c r="D15" s="25">
        <v>23551429</v>
      </c>
      <c r="E15" s="25">
        <v>0</v>
      </c>
      <c r="F15" s="26">
        <v>1</v>
      </c>
      <c r="J15" s="78"/>
      <c r="K15" s="78"/>
      <c r="L15" s="78"/>
      <c r="O15" s="27"/>
      <c r="P15" s="27"/>
      <c r="Q15" s="80"/>
      <c r="R15" s="87">
        <f>1-S15</f>
        <v>-7.4442221405711662E-2</v>
      </c>
      <c r="S15" s="87">
        <f>D18/C18</f>
        <v>1.0744422214057117</v>
      </c>
      <c r="T15" s="80"/>
      <c r="U15" s="67"/>
      <c r="V15" s="67"/>
    </row>
    <row r="16" spans="2:22" x14ac:dyDescent="0.25">
      <c r="B16" s="24" t="s">
        <v>10</v>
      </c>
      <c r="C16" s="25">
        <v>226785190</v>
      </c>
      <c r="D16" s="25">
        <v>231206959.86000001</v>
      </c>
      <c r="E16" s="25">
        <v>4421769.8600000143</v>
      </c>
      <c r="F16" s="26">
        <v>1.0194976129614108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138235370</v>
      </c>
      <c r="D17" s="25">
        <v>142318490.72</v>
      </c>
      <c r="E17" s="25">
        <v>4083120.7199999988</v>
      </c>
      <c r="F17" s="26">
        <v>1.0295374528241217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4694775</v>
      </c>
      <c r="D18" s="25">
        <v>5044264.4800000004</v>
      </c>
      <c r="E18" s="25">
        <v>349489.48000000045</v>
      </c>
      <c r="F18" s="26">
        <v>1.0744422214057117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396449216</v>
      </c>
      <c r="D20" s="22">
        <v>345089548.12</v>
      </c>
      <c r="E20" s="22">
        <v>-51359667.879999995</v>
      </c>
      <c r="F20" s="23">
        <v>0.87045082747748459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268648395</v>
      </c>
      <c r="D21" s="25">
        <v>247696408.83000001</v>
      </c>
      <c r="E21" s="25">
        <v>-20951986.169999987</v>
      </c>
      <c r="F21" s="26">
        <v>0.92200963579179396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49658086</v>
      </c>
      <c r="D22" s="25">
        <v>50165672.659999996</v>
      </c>
      <c r="E22" s="25">
        <v>507586.65999999642</v>
      </c>
      <c r="F22" s="26">
        <v>1.0102216315787926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20330388</v>
      </c>
      <c r="D23" s="25">
        <v>15228664.73</v>
      </c>
      <c r="E23" s="25">
        <v>-5101723.2699999996</v>
      </c>
      <c r="F23" s="26">
        <v>0.74905922749728138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7315346</v>
      </c>
      <c r="D24" s="25">
        <v>7770885.7000000002</v>
      </c>
      <c r="E24" s="25">
        <v>455539.70000000019</v>
      </c>
      <c r="F24" s="26">
        <v>1.0622717913821165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31985644</v>
      </c>
      <c r="D26" s="25">
        <v>5716559.2000000002</v>
      </c>
      <c r="E26" s="25">
        <v>-26269084.800000001</v>
      </c>
      <c r="F26" s="26">
        <v>0.17872265445085303</v>
      </c>
      <c r="G26" s="27"/>
      <c r="Q26" s="61"/>
      <c r="R26" s="87">
        <f>IFERROR(ABS(1-S26),0)</f>
        <v>7.7990364208206042E-2</v>
      </c>
      <c r="S26" s="87">
        <f>IFERROR(D21/C21,0)</f>
        <v>0.92200963579179396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18511357</v>
      </c>
      <c r="D27" s="29">
        <v>18511357</v>
      </c>
      <c r="E27" s="29">
        <v>0</v>
      </c>
      <c r="F27" s="30">
        <v>1</v>
      </c>
      <c r="G27" s="27"/>
      <c r="Q27" s="61"/>
      <c r="R27" s="87">
        <f t="shared" ref="R27:R32" si="0">IFERROR(ABS(1-S27),0)</f>
        <v>1.0221631578792634E-2</v>
      </c>
      <c r="S27" s="87">
        <f t="shared" ref="S27:S32" si="1">IFERROR(D22/C22,0)</f>
        <v>1.0102216315787926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 t="shared" si="0"/>
        <v>0.25094077250271862</v>
      </c>
      <c r="S28" s="87">
        <f t="shared" si="1"/>
        <v>0.74905922749728138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6.227179138211647E-2</v>
      </c>
      <c r="S29" s="87">
        <f t="shared" si="1"/>
        <v>1.0622717913821165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0.821277345549147</v>
      </c>
      <c r="S31" s="87">
        <f t="shared" si="1"/>
        <v>0.17872265445085303</v>
      </c>
      <c r="T31" s="82"/>
      <c r="U31" s="67"/>
      <c r="V31" s="67"/>
      <c r="W31" s="67"/>
    </row>
    <row r="32" spans="2:23" x14ac:dyDescent="0.25">
      <c r="Q32" s="61"/>
      <c r="R32" s="87">
        <f t="shared" si="0"/>
        <v>0</v>
      </c>
      <c r="S32" s="87">
        <f t="shared" si="1"/>
        <v>1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1:W84"/>
  <sheetViews>
    <sheetView showGridLines="0" view="pageBreakPreview" zoomScale="85" zoomScaleNormal="100" zoomScaleSheetLayoutView="85" workbookViewId="0">
      <selection activeCell="B14" sqref="B14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60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-1.3106653401251167E-2</v>
      </c>
      <c r="S13" s="87">
        <f>D16/C16</f>
        <v>1.0131066534012512</v>
      </c>
      <c r="T13" s="80"/>
      <c r="U13" s="67"/>
      <c r="V13" s="67"/>
    </row>
    <row r="14" spans="2:22" x14ac:dyDescent="0.25">
      <c r="B14" s="21" t="s">
        <v>8</v>
      </c>
      <c r="C14" s="22">
        <v>443444827</v>
      </c>
      <c r="D14" s="22">
        <v>450949107.92000002</v>
      </c>
      <c r="E14" s="22">
        <v>7504280.9200000167</v>
      </c>
      <c r="F14" s="23">
        <v>1.0169226935643112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-2.1633109675410545E-2</v>
      </c>
      <c r="S14" s="87">
        <f>D17/C17</f>
        <v>1.0216331096754105</v>
      </c>
      <c r="T14" s="80"/>
      <c r="U14" s="67"/>
      <c r="V14" s="67"/>
    </row>
    <row r="15" spans="2:22" x14ac:dyDescent="0.25">
      <c r="B15" s="24" t="s">
        <v>9</v>
      </c>
      <c r="C15" s="25">
        <v>23551429</v>
      </c>
      <c r="D15" s="25">
        <v>23551429</v>
      </c>
      <c r="E15" s="25">
        <v>0</v>
      </c>
      <c r="F15" s="26">
        <v>1</v>
      </c>
      <c r="J15" s="78"/>
      <c r="K15" s="78"/>
      <c r="L15" s="78"/>
      <c r="O15" s="27"/>
      <c r="P15" s="27"/>
      <c r="Q15" s="80"/>
      <c r="R15" s="87">
        <f>1-S15</f>
        <v>-0.13007281600539589</v>
      </c>
      <c r="S15" s="87">
        <f>D18/C18</f>
        <v>1.1300728160053959</v>
      </c>
      <c r="T15" s="80"/>
      <c r="U15" s="67"/>
      <c r="V15" s="67"/>
    </row>
    <row r="16" spans="2:22" x14ac:dyDescent="0.25">
      <c r="B16" s="24" t="s">
        <v>10</v>
      </c>
      <c r="C16" s="25">
        <v>257255415</v>
      </c>
      <c r="D16" s="25">
        <v>260627172.56</v>
      </c>
      <c r="E16" s="25">
        <v>3371757.5600000024</v>
      </c>
      <c r="F16" s="26">
        <v>1.0131066534012512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156974393</v>
      </c>
      <c r="D17" s="25">
        <v>160370237.25999999</v>
      </c>
      <c r="E17" s="25">
        <v>3395844.2599999905</v>
      </c>
      <c r="F17" s="26">
        <v>1.0216331096754105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5663590</v>
      </c>
      <c r="D18" s="25">
        <v>6400269.0999999996</v>
      </c>
      <c r="E18" s="25">
        <v>736679.09999999963</v>
      </c>
      <c r="F18" s="26">
        <v>1.1300728160053959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450093578</v>
      </c>
      <c r="D20" s="22">
        <v>386018776.74000001</v>
      </c>
      <c r="E20" s="22">
        <v>-64074801.25999999</v>
      </c>
      <c r="F20" s="23">
        <v>0.85764115643525141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305313099</v>
      </c>
      <c r="D21" s="25">
        <v>278524163.73000002</v>
      </c>
      <c r="E21" s="25">
        <v>-26788935.269999981</v>
      </c>
      <c r="F21" s="26">
        <v>0.91225749776952747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56180530</v>
      </c>
      <c r="D22" s="25">
        <v>57238689.240000002</v>
      </c>
      <c r="E22" s="25">
        <v>1058159.2400000021</v>
      </c>
      <c r="F22" s="26">
        <v>1.0188349814428594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22429292</v>
      </c>
      <c r="D23" s="25">
        <v>16712004.710000001</v>
      </c>
      <c r="E23" s="25">
        <v>-5717287.2899999991</v>
      </c>
      <c r="F23" s="26">
        <v>0.7450972910781134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8368684</v>
      </c>
      <c r="D24" s="25">
        <v>9103476.0800000001</v>
      </c>
      <c r="E24" s="25">
        <v>734792.08000000007</v>
      </c>
      <c r="F24" s="26">
        <v>1.0878025840144041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39290616</v>
      </c>
      <c r="D26" s="25">
        <v>5929085.9800000004</v>
      </c>
      <c r="E26" s="25">
        <v>-33361530.02</v>
      </c>
      <c r="F26" s="26">
        <v>0.15090336023237713</v>
      </c>
      <c r="G26" s="27"/>
      <c r="Q26" s="61"/>
      <c r="R26" s="87">
        <f>IFERROR(ABS(1-S26),0)</f>
        <v>8.774250223047253E-2</v>
      </c>
      <c r="S26" s="87">
        <f>IFERROR(D21/C21,0)</f>
        <v>0.91225749776952747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18511357</v>
      </c>
      <c r="D27" s="29">
        <v>18511357</v>
      </c>
      <c r="E27" s="29">
        <v>0</v>
      </c>
      <c r="F27" s="30">
        <v>1</v>
      </c>
      <c r="G27" s="27"/>
      <c r="Q27" s="61"/>
      <c r="R27" s="87">
        <f t="shared" ref="R27:R32" si="0">IFERROR(ABS(1-S27),0)</f>
        <v>1.8834981442859444E-2</v>
      </c>
      <c r="S27" s="87">
        <f t="shared" ref="S27:S32" si="1">IFERROR(D22/C22,0)</f>
        <v>1.0188349814428594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 t="shared" si="0"/>
        <v>0.2549027089218866</v>
      </c>
      <c r="S28" s="87">
        <f t="shared" si="1"/>
        <v>0.7450972910781134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8.7802584014404106E-2</v>
      </c>
      <c r="S29" s="87">
        <f t="shared" si="1"/>
        <v>1.0878025840144041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0.84909663976762284</v>
      </c>
      <c r="S31" s="87">
        <f t="shared" si="1"/>
        <v>0.15090336023237713</v>
      </c>
      <c r="T31" s="82"/>
      <c r="U31" s="67"/>
      <c r="V31" s="67"/>
      <c r="W31" s="67"/>
    </row>
    <row r="32" spans="2:23" x14ac:dyDescent="0.25">
      <c r="Q32" s="61"/>
      <c r="R32" s="87">
        <f t="shared" si="0"/>
        <v>0</v>
      </c>
      <c r="S32" s="87">
        <f t="shared" si="1"/>
        <v>1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1:W84"/>
  <sheetViews>
    <sheetView showGridLines="0" view="pageBreakPreview" zoomScale="85" zoomScaleNormal="100" zoomScaleSheetLayoutView="85" workbookViewId="0">
      <selection activeCell="B14" sqref="B14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61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-9.7857525011466606E-3</v>
      </c>
      <c r="S13" s="87">
        <f>D16/C16</f>
        <v>1.0097857525011467</v>
      </c>
      <c r="T13" s="80"/>
      <c r="U13" s="67"/>
      <c r="V13" s="67"/>
    </row>
    <row r="14" spans="2:22" x14ac:dyDescent="0.25">
      <c r="B14" s="21" t="s">
        <v>8</v>
      </c>
      <c r="C14" s="22">
        <v>494186889</v>
      </c>
      <c r="D14" s="22">
        <v>501038146.29000002</v>
      </c>
      <c r="E14" s="22">
        <v>6851257.2900000215</v>
      </c>
      <c r="F14" s="23">
        <v>1.0138636969990518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-1.7004648350391616E-2</v>
      </c>
      <c r="S14" s="87">
        <f>D17/C17</f>
        <v>1.0170046483503916</v>
      </c>
      <c r="T14" s="80"/>
      <c r="U14" s="67"/>
      <c r="V14" s="67"/>
    </row>
    <row r="15" spans="2:22" x14ac:dyDescent="0.25">
      <c r="B15" s="24" t="s">
        <v>9</v>
      </c>
      <c r="C15" s="25">
        <v>23551429</v>
      </c>
      <c r="D15" s="25">
        <v>23551429</v>
      </c>
      <c r="E15" s="25">
        <v>0</v>
      </c>
      <c r="F15" s="26">
        <v>1</v>
      </c>
      <c r="J15" s="78"/>
      <c r="K15" s="78"/>
      <c r="L15" s="78"/>
      <c r="O15" s="27"/>
      <c r="P15" s="27"/>
      <c r="Q15" s="80"/>
      <c r="R15" s="87">
        <f>1-S15</f>
        <v>-0.15690775668856172</v>
      </c>
      <c r="S15" s="87">
        <f>D18/C18</f>
        <v>1.1569077566885617</v>
      </c>
      <c r="T15" s="80"/>
      <c r="U15" s="67"/>
      <c r="V15" s="67"/>
    </row>
    <row r="16" spans="2:22" x14ac:dyDescent="0.25">
      <c r="B16" s="24" t="s">
        <v>10</v>
      </c>
      <c r="C16" s="25">
        <v>288081076</v>
      </c>
      <c r="D16" s="25">
        <v>290900166.11000001</v>
      </c>
      <c r="E16" s="25">
        <v>2819090.1100000143</v>
      </c>
      <c r="F16" s="26">
        <v>1.0097857525011467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175921979</v>
      </c>
      <c r="D17" s="25">
        <v>178913470.38999999</v>
      </c>
      <c r="E17" s="25">
        <v>2991491.3899999857</v>
      </c>
      <c r="F17" s="26">
        <v>1.0170046483503916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6632405</v>
      </c>
      <c r="D18" s="25">
        <v>7673080.79</v>
      </c>
      <c r="E18" s="25">
        <v>1040675.79</v>
      </c>
      <c r="F18" s="26">
        <v>1.1569077566885617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508943013</v>
      </c>
      <c r="D20" s="22">
        <v>446111225.75999999</v>
      </c>
      <c r="E20" s="22">
        <v>-62831787.24000001</v>
      </c>
      <c r="F20" s="23">
        <v>0.8765445528574336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341952803</v>
      </c>
      <c r="D21" s="25">
        <v>328617121.68000001</v>
      </c>
      <c r="E21" s="25">
        <v>-13335681.319999993</v>
      </c>
      <c r="F21" s="26">
        <v>0.96100139784495353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62837974</v>
      </c>
      <c r="D22" s="25">
        <v>63358916.130000003</v>
      </c>
      <c r="E22" s="25">
        <v>520942.13000000268</v>
      </c>
      <c r="F22" s="26">
        <v>1.0082902438897856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24814499</v>
      </c>
      <c r="D23" s="25">
        <v>18332682.010000002</v>
      </c>
      <c r="E23" s="25">
        <v>-6481816.9899999984</v>
      </c>
      <c r="F23" s="26">
        <v>0.73878912526100171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9594792</v>
      </c>
      <c r="D24" s="25">
        <v>10452407.09</v>
      </c>
      <c r="E24" s="25">
        <v>857615.08999999985</v>
      </c>
      <c r="F24" s="26">
        <v>1.0893833957005008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51231588</v>
      </c>
      <c r="D26" s="25">
        <v>6838741.8499999996</v>
      </c>
      <c r="E26" s="25">
        <v>-44392846.149999999</v>
      </c>
      <c r="F26" s="26">
        <v>0.13348682164605163</v>
      </c>
      <c r="G26" s="27"/>
      <c r="Q26" s="61"/>
      <c r="R26" s="87">
        <f>IFERROR(ABS(1-S26),0)</f>
        <v>3.8998602155046469E-2</v>
      </c>
      <c r="S26" s="87">
        <f>IFERROR(D21/C21,0)</f>
        <v>0.96100139784495353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18511357</v>
      </c>
      <c r="D27" s="29">
        <v>18511357</v>
      </c>
      <c r="E27" s="29">
        <v>0</v>
      </c>
      <c r="F27" s="30">
        <v>1</v>
      </c>
      <c r="G27" s="27"/>
      <c r="Q27" s="61"/>
      <c r="R27" s="87">
        <f t="shared" ref="R27:R32" si="0">IFERROR(ABS(1-S27),0)</f>
        <v>8.290243889785609E-3</v>
      </c>
      <c r="S27" s="87">
        <f t="shared" ref="S27:S32" si="1">IFERROR(D22/C22,0)</f>
        <v>1.0082902438897856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 t="shared" si="0"/>
        <v>0.26121087473899829</v>
      </c>
      <c r="S28" s="87">
        <f t="shared" si="1"/>
        <v>0.73878912526100171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8.9383395700500801E-2</v>
      </c>
      <c r="S29" s="87">
        <f t="shared" si="1"/>
        <v>1.0893833957005008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0.86651317835394837</v>
      </c>
      <c r="S31" s="87">
        <f t="shared" si="1"/>
        <v>0.13348682164605163</v>
      </c>
      <c r="T31" s="82"/>
      <c r="U31" s="67"/>
      <c r="V31" s="67"/>
      <c r="W31" s="67"/>
    </row>
    <row r="32" spans="2:23" x14ac:dyDescent="0.25">
      <c r="Q32" s="61"/>
      <c r="R32" s="87">
        <f t="shared" si="0"/>
        <v>0</v>
      </c>
      <c r="S32" s="87">
        <f t="shared" si="1"/>
        <v>1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1:W84"/>
  <sheetViews>
    <sheetView showGridLines="0" view="pageBreakPreview" zoomScale="85" zoomScaleNormal="100" zoomScaleSheetLayoutView="85" workbookViewId="0">
      <selection activeCell="B14" sqref="B14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62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-5.6672049646320222E-3</v>
      </c>
      <c r="S13" s="87">
        <f>D16/C16</f>
        <v>1.005667204964632</v>
      </c>
      <c r="T13" s="80"/>
      <c r="U13" s="67"/>
      <c r="V13" s="67"/>
    </row>
    <row r="14" spans="2:22" x14ac:dyDescent="0.25">
      <c r="B14" s="21" t="s">
        <v>8</v>
      </c>
      <c r="C14" s="22">
        <v>544755525</v>
      </c>
      <c r="D14" s="22">
        <v>549888442.74000001</v>
      </c>
      <c r="E14" s="22">
        <v>5132917.7400000095</v>
      </c>
      <c r="F14" s="23">
        <v>1.0094224243801841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-1.1710780918254393E-2</v>
      </c>
      <c r="S14" s="87">
        <f>D17/C17</f>
        <v>1.0117107809182544</v>
      </c>
      <c r="T14" s="80"/>
      <c r="U14" s="67"/>
      <c r="V14" s="67"/>
    </row>
    <row r="15" spans="2:22" x14ac:dyDescent="0.25">
      <c r="B15" s="24" t="s">
        <v>9</v>
      </c>
      <c r="C15" s="25">
        <v>23551429</v>
      </c>
      <c r="D15" s="25">
        <v>23551429</v>
      </c>
      <c r="E15" s="25">
        <v>0</v>
      </c>
      <c r="F15" s="26">
        <v>1</v>
      </c>
      <c r="J15" s="78"/>
      <c r="K15" s="78"/>
      <c r="L15" s="78"/>
      <c r="O15" s="27"/>
      <c r="P15" s="27"/>
      <c r="Q15" s="80"/>
      <c r="R15" s="87">
        <f>1-S15</f>
        <v>-0.14471346670036422</v>
      </c>
      <c r="S15" s="87">
        <f>D18/C18</f>
        <v>1.1447134667003642</v>
      </c>
      <c r="T15" s="80"/>
      <c r="U15" s="67"/>
      <c r="V15" s="67"/>
    </row>
    <row r="16" spans="2:22" x14ac:dyDescent="0.25">
      <c r="B16" s="24" t="s">
        <v>10</v>
      </c>
      <c r="C16" s="25">
        <v>319025294</v>
      </c>
      <c r="D16" s="25">
        <v>320833275.73000002</v>
      </c>
      <c r="E16" s="25">
        <v>1807981.7300000191</v>
      </c>
      <c r="F16" s="26">
        <v>1.005667204964632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194981471</v>
      </c>
      <c r="D17" s="25">
        <v>197264856.28999999</v>
      </c>
      <c r="E17" s="25">
        <v>2283385.2899999917</v>
      </c>
      <c r="F17" s="26">
        <v>1.0117107809182544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7197331</v>
      </c>
      <c r="D18" s="25">
        <v>8238881.7199999997</v>
      </c>
      <c r="E18" s="25">
        <v>1041550.7199999997</v>
      </c>
      <c r="F18" s="26">
        <v>1.1447134667003642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573236898</v>
      </c>
      <c r="D20" s="22">
        <v>478528897.07999998</v>
      </c>
      <c r="E20" s="22">
        <v>-94708000.920000017</v>
      </c>
      <c r="F20" s="23">
        <v>0.83478383675155532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380408623</v>
      </c>
      <c r="D21" s="25">
        <v>351537482.36000001</v>
      </c>
      <c r="E21" s="25">
        <v>-28871140.639999986</v>
      </c>
      <c r="F21" s="26">
        <v>0.9241049258759837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74690418</v>
      </c>
      <c r="D22" s="25">
        <v>69551945.379999995</v>
      </c>
      <c r="E22" s="25">
        <v>-5138472.6200000048</v>
      </c>
      <c r="F22" s="26">
        <v>0.93120305445338381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27825691</v>
      </c>
      <c r="D23" s="25">
        <v>20180134.140000001</v>
      </c>
      <c r="E23" s="25">
        <v>-7645556.8599999994</v>
      </c>
      <c r="F23" s="26">
        <v>0.72523389050787634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14135250</v>
      </c>
      <c r="D24" s="25">
        <v>11783822</v>
      </c>
      <c r="E24" s="25">
        <v>-2351428</v>
      </c>
      <c r="F24" s="26">
        <v>0.83364793689535033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57665559</v>
      </c>
      <c r="D26" s="25">
        <v>6964156.2000000002</v>
      </c>
      <c r="E26" s="25">
        <v>-50701402.799999997</v>
      </c>
      <c r="F26" s="26">
        <v>0.12076803417443678</v>
      </c>
      <c r="G26" s="27"/>
      <c r="Q26" s="61"/>
      <c r="R26" s="87">
        <f>IFERROR(ABS(1-S26),0)</f>
        <v>7.5895074124016304E-2</v>
      </c>
      <c r="S26" s="87">
        <f>IFERROR(D21/C21,0)</f>
        <v>0.9241049258759837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18511357</v>
      </c>
      <c r="D27" s="29">
        <v>18511357</v>
      </c>
      <c r="E27" s="29">
        <v>0</v>
      </c>
      <c r="F27" s="30">
        <v>1</v>
      </c>
      <c r="G27" s="27"/>
      <c r="Q27" s="61"/>
      <c r="R27" s="87">
        <f t="shared" ref="R27:R32" si="0">IFERROR(ABS(1-S27),0)</f>
        <v>6.8796945546616195E-2</v>
      </c>
      <c r="S27" s="87">
        <f t="shared" ref="S27:S32" si="1">IFERROR(D22/C22,0)</f>
        <v>0.93120305445338381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 t="shared" si="0"/>
        <v>0.27476610949212366</v>
      </c>
      <c r="S28" s="87">
        <f t="shared" si="1"/>
        <v>0.72523389050787634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0.16635206310464967</v>
      </c>
      <c r="S29" s="87">
        <f t="shared" si="1"/>
        <v>0.83364793689535033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0.87923196582556318</v>
      </c>
      <c r="S31" s="87">
        <f t="shared" si="1"/>
        <v>0.12076803417443678</v>
      </c>
      <c r="T31" s="82"/>
      <c r="U31" s="67"/>
      <c r="V31" s="67"/>
      <c r="W31" s="67"/>
    </row>
    <row r="32" spans="2:23" x14ac:dyDescent="0.25">
      <c r="Q32" s="61"/>
      <c r="R32" s="87">
        <f t="shared" si="0"/>
        <v>0</v>
      </c>
      <c r="S32" s="87">
        <f t="shared" si="1"/>
        <v>1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1:W84"/>
  <sheetViews>
    <sheetView showGridLines="0" view="pageBreakPreview" zoomScale="85" zoomScaleNormal="100" zoomScaleSheetLayoutView="85" workbookViewId="0">
      <selection activeCell="B13" sqref="B13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63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-2.4365747993195797E-3</v>
      </c>
      <c r="S13" s="87">
        <f>D16/C16</f>
        <v>1.0024365747993196</v>
      </c>
      <c r="T13" s="80"/>
      <c r="U13" s="67"/>
      <c r="V13" s="67"/>
    </row>
    <row r="14" spans="2:22" x14ac:dyDescent="0.25">
      <c r="B14" s="21" t="s">
        <v>8</v>
      </c>
      <c r="C14" s="22">
        <v>598186449</v>
      </c>
      <c r="D14" s="22">
        <v>601245765.04999995</v>
      </c>
      <c r="E14" s="22">
        <v>3059316.0499999523</v>
      </c>
      <c r="F14" s="23">
        <v>1.0051143185458551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-6.1999772820082732E-3</v>
      </c>
      <c r="S14" s="87">
        <f>D17/C17</f>
        <v>1.0061999772820083</v>
      </c>
      <c r="T14" s="80"/>
      <c r="U14" s="67"/>
      <c r="V14" s="67"/>
    </row>
    <row r="15" spans="2:22" x14ac:dyDescent="0.25">
      <c r="B15" s="24" t="s">
        <v>9</v>
      </c>
      <c r="C15" s="25">
        <v>23551429</v>
      </c>
      <c r="D15" s="25">
        <v>23551429</v>
      </c>
      <c r="E15" s="25">
        <v>0</v>
      </c>
      <c r="F15" s="26">
        <v>1</v>
      </c>
      <c r="J15" s="78"/>
      <c r="K15" s="78"/>
      <c r="L15" s="78"/>
      <c r="O15" s="27"/>
      <c r="P15" s="27"/>
      <c r="Q15" s="80"/>
      <c r="R15" s="87">
        <f>1-S15</f>
        <v>-0.11182619694246143</v>
      </c>
      <c r="S15" s="87">
        <f>D18/C18</f>
        <v>1.1118261969424614</v>
      </c>
      <c r="T15" s="80"/>
      <c r="U15" s="67"/>
      <c r="V15" s="67"/>
    </row>
    <row r="16" spans="2:22" x14ac:dyDescent="0.25">
      <c r="B16" s="24" t="s">
        <v>10</v>
      </c>
      <c r="C16" s="25">
        <v>351624863</v>
      </c>
      <c r="D16" s="25">
        <v>352481623.27999997</v>
      </c>
      <c r="E16" s="25">
        <v>856760.27999997139</v>
      </c>
      <c r="F16" s="26">
        <v>1.0024365747993196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215247900</v>
      </c>
      <c r="D17" s="25">
        <v>216582432.09</v>
      </c>
      <c r="E17" s="25">
        <v>1334532.0900000036</v>
      </c>
      <c r="F17" s="26">
        <v>1.0061999772820083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7762257</v>
      </c>
      <c r="D18" s="25">
        <v>8630280.6799999997</v>
      </c>
      <c r="E18" s="25">
        <v>868023.6799999997</v>
      </c>
      <c r="F18" s="26">
        <v>1.1118261969424614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637540218</v>
      </c>
      <c r="D20" s="22">
        <v>528625563.97999996</v>
      </c>
      <c r="E20" s="22">
        <v>-108914654.02000004</v>
      </c>
      <c r="F20" s="23">
        <v>0.82916426141448529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417075277</v>
      </c>
      <c r="D21" s="25">
        <v>373387404.01999998</v>
      </c>
      <c r="E21" s="25">
        <v>-43687872.980000019</v>
      </c>
      <c r="F21" s="26">
        <v>0.89525182769344536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87235300</v>
      </c>
      <c r="D22" s="25">
        <v>90773920.049999997</v>
      </c>
      <c r="E22" s="25">
        <v>3538620.049999997</v>
      </c>
      <c r="F22" s="26">
        <v>1.040564084149421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33122436</v>
      </c>
      <c r="D23" s="25">
        <v>24798837.670000002</v>
      </c>
      <c r="E23" s="25">
        <v>-8323598.3299999982</v>
      </c>
      <c r="F23" s="26">
        <v>0.74870210844395624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15398858</v>
      </c>
      <c r="D24" s="25">
        <v>12072125.34</v>
      </c>
      <c r="E24" s="25">
        <v>-3326732.66</v>
      </c>
      <c r="F24" s="26">
        <v>0.78396237824908832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66196990</v>
      </c>
      <c r="D26" s="25">
        <v>9081919.9000000004</v>
      </c>
      <c r="E26" s="25">
        <v>-57115070.100000001</v>
      </c>
      <c r="F26" s="26">
        <v>0.13719536039327468</v>
      </c>
      <c r="G26" s="27"/>
      <c r="Q26" s="61"/>
      <c r="R26" s="87">
        <f>IFERROR(ABS(1-S26),0)</f>
        <v>0.10474817230655464</v>
      </c>
      <c r="S26" s="87">
        <f>IFERROR(D21/C21,0)</f>
        <v>0.89525182769344536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18511357</v>
      </c>
      <c r="D27" s="29">
        <v>18511357</v>
      </c>
      <c r="E27" s="29">
        <v>0</v>
      </c>
      <c r="F27" s="30">
        <v>1</v>
      </c>
      <c r="G27" s="27"/>
      <c r="Q27" s="61"/>
      <c r="R27" s="87">
        <f t="shared" ref="R27:R32" si="0">IFERROR(ABS(1-S27),0)</f>
        <v>4.0564084149421031E-2</v>
      </c>
      <c r="S27" s="87">
        <f t="shared" ref="S27:S32" si="1">IFERROR(D22/C22,0)</f>
        <v>1.040564084149421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 t="shared" si="0"/>
        <v>0.25129789155604376</v>
      </c>
      <c r="S28" s="87">
        <f t="shared" si="1"/>
        <v>0.74870210844395624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0.21603762175091168</v>
      </c>
      <c r="S29" s="87">
        <f t="shared" si="1"/>
        <v>0.78396237824908832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0.86280463960672527</v>
      </c>
      <c r="S31" s="87">
        <f t="shared" si="1"/>
        <v>0.13719536039327468</v>
      </c>
      <c r="T31" s="82"/>
      <c r="U31" s="67"/>
      <c r="V31" s="67"/>
      <c r="W31" s="67"/>
    </row>
    <row r="32" spans="2:23" x14ac:dyDescent="0.25">
      <c r="Q32" s="61"/>
      <c r="R32" s="87">
        <f t="shared" si="0"/>
        <v>0</v>
      </c>
      <c r="S32" s="87">
        <f t="shared" si="1"/>
        <v>1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1:W84"/>
  <sheetViews>
    <sheetView showGridLines="0" view="pageBreakPreview" zoomScale="85" zoomScaleNormal="100" zoomScaleSheetLayoutView="85" workbookViewId="0">
      <selection activeCell="B14" sqref="B14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64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-1.9943575084945486E-2</v>
      </c>
      <c r="S13" s="87">
        <f>D16/C16</f>
        <v>1.0199435750849455</v>
      </c>
      <c r="T13" s="80"/>
      <c r="U13" s="67"/>
      <c r="V13" s="67"/>
    </row>
    <row r="14" spans="2:22" x14ac:dyDescent="0.25">
      <c r="B14" s="21" t="s">
        <v>8</v>
      </c>
      <c r="C14" s="22">
        <v>50630815.030000001</v>
      </c>
      <c r="D14" s="22">
        <v>51610016.489999995</v>
      </c>
      <c r="E14" s="22">
        <v>979201.45999999344</v>
      </c>
      <c r="F14" s="23">
        <v>1.0193400295732904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-3.3633156070398629E-2</v>
      </c>
      <c r="S14" s="87">
        <f>D17/C17</f>
        <v>1.0336331560703986</v>
      </c>
      <c r="T14" s="80"/>
      <c r="U14" s="67"/>
      <c r="V14" s="67"/>
    </row>
    <row r="15" spans="2:22" x14ac:dyDescent="0.25">
      <c r="B15" s="24" t="s">
        <v>9</v>
      </c>
      <c r="C15" s="25">
        <v>3136319.03</v>
      </c>
      <c r="D15" s="25">
        <v>3136319.03</v>
      </c>
      <c r="E15" s="25">
        <v>0</v>
      </c>
      <c r="F15" s="26">
        <v>1</v>
      </c>
      <c r="J15" s="78"/>
      <c r="K15" s="78"/>
      <c r="L15" s="78"/>
      <c r="O15" s="27"/>
      <c r="P15" s="27"/>
      <c r="Q15" s="80"/>
      <c r="R15" s="87">
        <f>1-S15</f>
        <v>0.31556392</v>
      </c>
      <c r="S15" s="87">
        <f>D18/C18</f>
        <v>0.68443608</v>
      </c>
      <c r="T15" s="80"/>
      <c r="U15" s="67"/>
      <c r="V15" s="67"/>
    </row>
    <row r="16" spans="2:22" x14ac:dyDescent="0.25">
      <c r="B16" s="24" t="s">
        <v>10</v>
      </c>
      <c r="C16" s="25">
        <v>29214931</v>
      </c>
      <c r="D16" s="25">
        <v>29797581.170000002</v>
      </c>
      <c r="E16" s="25">
        <v>582650.17000000179</v>
      </c>
      <c r="F16" s="26">
        <v>1.0199435750849455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17654565</v>
      </c>
      <c r="D17" s="25">
        <v>18248343.739999998</v>
      </c>
      <c r="E17" s="25">
        <v>593778.73999999836</v>
      </c>
      <c r="F17" s="26">
        <v>1.0336331560703986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625000</v>
      </c>
      <c r="D18" s="25">
        <v>427772.55</v>
      </c>
      <c r="E18" s="25">
        <v>-197227.45</v>
      </c>
      <c r="F18" s="26">
        <v>0.68443608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85203526.390000001</v>
      </c>
      <c r="D20" s="22">
        <v>85056447.75</v>
      </c>
      <c r="E20" s="22">
        <v>-147078.6400000006</v>
      </c>
      <c r="F20" s="23">
        <v>0.99827379632942914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36294304</v>
      </c>
      <c r="D21" s="25">
        <v>23084091.420000002</v>
      </c>
      <c r="E21" s="25">
        <v>-13210212.579999998</v>
      </c>
      <c r="F21" s="26">
        <v>0.63602518510893613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7102833</v>
      </c>
      <c r="D22" s="25">
        <v>38754135.340000004</v>
      </c>
      <c r="E22" s="25">
        <v>31651302.340000004</v>
      </c>
      <c r="F22" s="26">
        <v>5.4561518396955133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2046667</v>
      </c>
      <c r="D23" s="25">
        <v>1779181.34</v>
      </c>
      <c r="E23" s="25">
        <v>-267485.65999999992</v>
      </c>
      <c r="F23" s="26">
        <v>0.86930670206731242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1050500</v>
      </c>
      <c r="D24" s="25">
        <v>90317.65</v>
      </c>
      <c r="E24" s="25">
        <v>-960182.35</v>
      </c>
      <c r="F24" s="26">
        <v>8.5975868633983807E-2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208000</v>
      </c>
      <c r="D25" s="25">
        <v>0</v>
      </c>
      <c r="E25" s="25">
        <v>-208000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18008000</v>
      </c>
      <c r="D26" s="25">
        <v>855500</v>
      </c>
      <c r="E26" s="25">
        <v>-17152500</v>
      </c>
      <c r="F26" s="26">
        <v>4.7506663705019991E-2</v>
      </c>
      <c r="G26" s="27"/>
      <c r="Q26" s="61"/>
      <c r="R26" s="87">
        <f>IFERROR(ABS(1-S26),0)</f>
        <v>0.36397481489106387</v>
      </c>
      <c r="S26" s="87">
        <f>IFERROR(D21/C21,0)</f>
        <v>0.63602518510893613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20493222.390000001</v>
      </c>
      <c r="D27" s="29">
        <v>20493222</v>
      </c>
      <c r="E27" s="29">
        <v>-0.39000000059604645</v>
      </c>
      <c r="F27" s="30">
        <v>0.99999998096931786</v>
      </c>
      <c r="G27" s="27"/>
      <c r="Q27" s="61"/>
      <c r="R27" s="87">
        <f t="shared" ref="R27:R32" si="0">IFERROR(ABS(1-S27),0)</f>
        <v>4.4561518396955133</v>
      </c>
      <c r="S27" s="87">
        <f t="shared" ref="S27:S32" si="1">IFERROR(D22/C22,0)</f>
        <v>5.4561518396955133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 t="shared" si="0"/>
        <v>0.13069329793268758</v>
      </c>
      <c r="S28" s="87">
        <f t="shared" si="1"/>
        <v>0.86930670206731242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0.91402413136601623</v>
      </c>
      <c r="S29" s="87">
        <f t="shared" si="1"/>
        <v>8.5975868633983807E-2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0.95249333629498001</v>
      </c>
      <c r="S31" s="87">
        <f t="shared" si="1"/>
        <v>4.7506663705019991E-2</v>
      </c>
      <c r="T31" s="82"/>
      <c r="U31" s="67"/>
      <c r="V31" s="67"/>
      <c r="W31" s="67"/>
    </row>
    <row r="32" spans="2:23" x14ac:dyDescent="0.25">
      <c r="Q32" s="61"/>
      <c r="R32" s="87">
        <f t="shared" si="0"/>
        <v>1.9030682141263355E-8</v>
      </c>
      <c r="S32" s="87">
        <f t="shared" si="1"/>
        <v>0.99999998096931786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1:W84"/>
  <sheetViews>
    <sheetView showGridLines="0" view="pageBreakPreview" zoomScale="85" zoomScaleNormal="100" zoomScaleSheetLayoutView="85" workbookViewId="0">
      <selection activeCell="B14" sqref="B14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65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-9.95839266970866E-3</v>
      </c>
      <c r="S13" s="87">
        <f>D16/C16</f>
        <v>1.0099583926697087</v>
      </c>
      <c r="T13" s="80"/>
      <c r="U13" s="67"/>
      <c r="V13" s="67"/>
    </row>
    <row r="14" spans="2:22" x14ac:dyDescent="0.25">
      <c r="B14" s="21" t="s">
        <v>8</v>
      </c>
      <c r="C14" s="22">
        <v>99495863.030000001</v>
      </c>
      <c r="D14" s="22">
        <v>100311260.45999999</v>
      </c>
      <c r="E14" s="22">
        <v>815397.42999999225</v>
      </c>
      <c r="F14" s="23">
        <v>1.0081952897856079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-2.1047273465093497E-2</v>
      </c>
      <c r="S14" s="87">
        <f>D17/C17</f>
        <v>1.0210472734650935</v>
      </c>
      <c r="T14" s="80"/>
      <c r="U14" s="67"/>
      <c r="V14" s="67"/>
    </row>
    <row r="15" spans="2:22" x14ac:dyDescent="0.25">
      <c r="B15" s="24" t="s">
        <v>9</v>
      </c>
      <c r="C15" s="25">
        <v>3136319.03</v>
      </c>
      <c r="D15" s="25">
        <v>3136319.03</v>
      </c>
      <c r="E15" s="25">
        <v>0</v>
      </c>
      <c r="F15" s="26">
        <v>1</v>
      </c>
      <c r="J15" s="78"/>
      <c r="K15" s="78"/>
      <c r="L15" s="78"/>
      <c r="O15" s="27"/>
      <c r="P15" s="27"/>
      <c r="Q15" s="80"/>
      <c r="R15" s="87">
        <f>1-S15</f>
        <v>0.42307234400000004</v>
      </c>
      <c r="S15" s="87">
        <f>D18/C18</f>
        <v>0.57692765599999996</v>
      </c>
      <c r="T15" s="80"/>
      <c r="U15" s="67"/>
      <c r="V15" s="67"/>
    </row>
    <row r="16" spans="2:22" x14ac:dyDescent="0.25">
      <c r="B16" s="24" t="s">
        <v>10</v>
      </c>
      <c r="C16" s="25">
        <v>59298926</v>
      </c>
      <c r="D16" s="25">
        <v>59889447.990000002</v>
      </c>
      <c r="E16" s="25">
        <v>590521.99000000209</v>
      </c>
      <c r="F16" s="26">
        <v>1.0099583926697087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35810618</v>
      </c>
      <c r="D17" s="25">
        <v>36564333.869999997</v>
      </c>
      <c r="E17" s="25">
        <v>753715.86999999732</v>
      </c>
      <c r="F17" s="26">
        <v>1.0210472734650935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1250000</v>
      </c>
      <c r="D18" s="25">
        <v>721159.57</v>
      </c>
      <c r="E18" s="25">
        <v>-528840.43000000005</v>
      </c>
      <c r="F18" s="26">
        <v>0.57692765599999996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143825830.38999999</v>
      </c>
      <c r="D20" s="22">
        <v>155073833.55000001</v>
      </c>
      <c r="E20" s="22">
        <v>11248003.160000026</v>
      </c>
      <c r="F20" s="23">
        <v>1.0782057237528182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72649608</v>
      </c>
      <c r="D21" s="25">
        <v>64059835.07</v>
      </c>
      <c r="E21" s="25">
        <v>-8589772.9299999997</v>
      </c>
      <c r="F21" s="26">
        <v>0.88176435955442456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13780666</v>
      </c>
      <c r="D22" s="25">
        <v>65301111.049999997</v>
      </c>
      <c r="E22" s="25">
        <v>51520445.049999997</v>
      </c>
      <c r="F22" s="26">
        <v>4.7386034209086842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4293334</v>
      </c>
      <c r="D23" s="25">
        <v>2830841.73</v>
      </c>
      <c r="E23" s="25">
        <v>-1462492.27</v>
      </c>
      <c r="F23" s="26">
        <v>0.65935744342275726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1893000</v>
      </c>
      <c r="D24" s="25">
        <v>971917.7</v>
      </c>
      <c r="E24" s="25">
        <v>-921082.3</v>
      </c>
      <c r="F24" s="26">
        <v>0.51342720549392495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208000</v>
      </c>
      <c r="D25" s="25">
        <v>0</v>
      </c>
      <c r="E25" s="25">
        <v>-208000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30508000</v>
      </c>
      <c r="D26" s="25">
        <v>1416906</v>
      </c>
      <c r="E26" s="25">
        <v>-29091094</v>
      </c>
      <c r="F26" s="26">
        <v>4.6443752458371575E-2</v>
      </c>
      <c r="G26" s="27"/>
      <c r="Q26" s="61"/>
      <c r="R26" s="87">
        <f>IFERROR(ABS(1-S26),0)</f>
        <v>0.11823564044557544</v>
      </c>
      <c r="S26" s="87">
        <f>IFERROR(D21/C21,0)</f>
        <v>0.88176435955442456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20493222.390000001</v>
      </c>
      <c r="D27" s="29">
        <v>20493222</v>
      </c>
      <c r="E27" s="29">
        <v>-0.39000000059604645</v>
      </c>
      <c r="F27" s="30">
        <v>0.99999998096931786</v>
      </c>
      <c r="G27" s="27"/>
      <c r="Q27" s="61"/>
      <c r="R27" s="87">
        <f t="shared" ref="R27:R32" si="0">IFERROR(ABS(1-S27),0)</f>
        <v>3.7386034209086842</v>
      </c>
      <c r="S27" s="87">
        <f t="shared" ref="S27:S32" si="1">IFERROR(D22/C22,0)</f>
        <v>4.7386034209086842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 t="shared" si="0"/>
        <v>0.34064255657724274</v>
      </c>
      <c r="S28" s="87">
        <f t="shared" si="1"/>
        <v>0.65935744342275726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0.48657279450607505</v>
      </c>
      <c r="S29" s="87">
        <f t="shared" si="1"/>
        <v>0.51342720549392495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0.95355624754162838</v>
      </c>
      <c r="S31" s="87">
        <f t="shared" si="1"/>
        <v>4.6443752458371575E-2</v>
      </c>
      <c r="T31" s="82"/>
      <c r="U31" s="67"/>
      <c r="V31" s="67"/>
      <c r="W31" s="67"/>
    </row>
    <row r="32" spans="2:23" x14ac:dyDescent="0.25">
      <c r="Q32" s="61"/>
      <c r="R32" s="87">
        <f t="shared" si="0"/>
        <v>1.9030682141263355E-8</v>
      </c>
      <c r="S32" s="87">
        <f t="shared" si="1"/>
        <v>0.99999998096931786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1:W84"/>
  <sheetViews>
    <sheetView showGridLines="0" view="pageBreakPreview" zoomScale="85" zoomScaleNormal="100" zoomScaleSheetLayoutView="85" workbookViewId="0">
      <selection activeCell="B11" sqref="B11:F11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66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2.5140193373901831E-2</v>
      </c>
      <c r="S13" s="87">
        <f>D16/C16</f>
        <v>0.97485980662609817</v>
      </c>
      <c r="T13" s="80"/>
      <c r="U13" s="67"/>
      <c r="V13" s="67"/>
    </row>
    <row r="14" spans="2:22" x14ac:dyDescent="0.25">
      <c r="B14" s="21" t="s">
        <v>8</v>
      </c>
      <c r="C14" s="22">
        <v>54916107.030000001</v>
      </c>
      <c r="D14" s="22">
        <v>53223128.82</v>
      </c>
      <c r="E14" s="22">
        <v>-1692978.2100000009</v>
      </c>
      <c r="F14" s="23">
        <v>0.96917155454819204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2.820246779099278E-2</v>
      </c>
      <c r="S14" s="87">
        <f>D17/C17</f>
        <v>0.97179753220900722</v>
      </c>
      <c r="T14" s="80"/>
      <c r="U14" s="67"/>
      <c r="V14" s="67"/>
    </row>
    <row r="15" spans="2:22" x14ac:dyDescent="0.25">
      <c r="B15" s="24" t="s">
        <v>9</v>
      </c>
      <c r="C15" s="25">
        <v>3136319.03</v>
      </c>
      <c r="D15" s="25">
        <v>3136319.03</v>
      </c>
      <c r="E15" s="25">
        <v>0</v>
      </c>
      <c r="F15" s="26">
        <v>1</v>
      </c>
      <c r="J15" s="78"/>
      <c r="K15" s="78"/>
      <c r="L15" s="78"/>
      <c r="O15" s="27"/>
      <c r="P15" s="27"/>
      <c r="Q15" s="80"/>
      <c r="R15" s="87">
        <f>1-S15</f>
        <v>0.68629229928652036</v>
      </c>
      <c r="S15" s="87">
        <f>D18/C18</f>
        <v>0.31370770071347959</v>
      </c>
      <c r="T15" s="80"/>
      <c r="U15" s="67"/>
      <c r="V15" s="67"/>
    </row>
    <row r="16" spans="2:22" x14ac:dyDescent="0.25">
      <c r="B16" s="24" t="s">
        <v>10</v>
      </c>
      <c r="C16" s="25">
        <v>31794156</v>
      </c>
      <c r="D16" s="25">
        <v>30994844.77</v>
      </c>
      <c r="E16" s="25">
        <v>-799311.23000000045</v>
      </c>
      <c r="F16" s="26">
        <v>0.97485980662609817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19484146</v>
      </c>
      <c r="D17" s="25">
        <v>18934645</v>
      </c>
      <c r="E17" s="25">
        <v>-549501</v>
      </c>
      <c r="F17" s="26">
        <v>0.97179753220900722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501486</v>
      </c>
      <c r="D18" s="25">
        <v>157320.02000000002</v>
      </c>
      <c r="E18" s="25">
        <v>-344165.98</v>
      </c>
      <c r="F18" s="26">
        <v>0.31370770071347959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60532276</v>
      </c>
      <c r="D20" s="22">
        <v>50335696.079999998</v>
      </c>
      <c r="E20" s="22">
        <v>-10196579.920000002</v>
      </c>
      <c r="F20" s="23">
        <v>0.83155135418995307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30134869</v>
      </c>
      <c r="D21" s="25">
        <v>28654471.289999999</v>
      </c>
      <c r="E21" s="25">
        <v>-1480397.7100000009</v>
      </c>
      <c r="F21" s="26">
        <v>0.95087426097654515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26293250</v>
      </c>
      <c r="D22" s="25">
        <v>19355811.670000002</v>
      </c>
      <c r="E22" s="25">
        <v>-6937438.3299999982</v>
      </c>
      <c r="F22" s="26">
        <v>0.73615135709735391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2716109</v>
      </c>
      <c r="D23" s="25">
        <v>1559322.12</v>
      </c>
      <c r="E23" s="25">
        <v>-1156786.8799999999</v>
      </c>
      <c r="F23" s="26">
        <v>0.57410145174586147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613121</v>
      </c>
      <c r="D24" s="25">
        <v>766091</v>
      </c>
      <c r="E24" s="25">
        <v>152970</v>
      </c>
      <c r="F24" s="26">
        <v>1.2494939824276121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774927</v>
      </c>
      <c r="D26" s="25">
        <v>0</v>
      </c>
      <c r="E26" s="25">
        <v>-774927</v>
      </c>
      <c r="F26" s="26">
        <v>0</v>
      </c>
      <c r="G26" s="27"/>
      <c r="Q26" s="61"/>
      <c r="R26" s="87">
        <f>IFERROR(ABS(1-S26),0)</f>
        <v>4.9125739023454851E-2</v>
      </c>
      <c r="S26" s="87">
        <f>IFERROR(D21/C21,0)</f>
        <v>0.95087426097654515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9">
        <v>0</v>
      </c>
      <c r="F27" s="30">
        <v>0</v>
      </c>
      <c r="G27" s="27"/>
      <c r="Q27" s="61"/>
      <c r="R27" s="87">
        <f t="shared" ref="R27:R32" si="0">IFERROR(ABS(1-S27),0)</f>
        <v>0.26384864290264609</v>
      </c>
      <c r="S27" s="87">
        <f t="shared" ref="S27:S32" si="1">IFERROR(D22/C22,0)</f>
        <v>0.73615135709735391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 t="shared" si="0"/>
        <v>0.42589854825413853</v>
      </c>
      <c r="S28" s="87">
        <f t="shared" si="1"/>
        <v>0.57410145174586147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0.24949398242761212</v>
      </c>
      <c r="S29" s="87">
        <f t="shared" si="1"/>
        <v>1.2494939824276121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1</v>
      </c>
      <c r="S31" s="87">
        <f t="shared" si="1"/>
        <v>0</v>
      </c>
      <c r="T31" s="82"/>
      <c r="U31" s="67"/>
      <c r="V31" s="67"/>
      <c r="W31" s="67"/>
    </row>
    <row r="32" spans="2:23" x14ac:dyDescent="0.25">
      <c r="Q32" s="61"/>
      <c r="R32" s="87">
        <f t="shared" si="0"/>
        <v>1</v>
      </c>
      <c r="S32" s="87">
        <f t="shared" si="1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1:W84"/>
  <sheetViews>
    <sheetView showGridLines="0" view="pageBreakPreview" zoomScale="85" zoomScaleNormal="100" zoomScaleSheetLayoutView="85" workbookViewId="0">
      <selection activeCell="B14" sqref="B14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67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1.2193882051898863E-2</v>
      </c>
      <c r="S13" s="87">
        <f>D16/C16</f>
        <v>0.98780611794810114</v>
      </c>
      <c r="T13" s="80"/>
      <c r="U13" s="67"/>
      <c r="V13" s="67"/>
    </row>
    <row r="14" spans="2:22" x14ac:dyDescent="0.25">
      <c r="B14" s="21" t="s">
        <v>8</v>
      </c>
      <c r="C14" s="22">
        <v>204389497.03</v>
      </c>
      <c r="D14" s="22">
        <v>201868860.23000002</v>
      </c>
      <c r="E14" s="22">
        <v>-2520636.7999999821</v>
      </c>
      <c r="F14" s="23">
        <v>0.9876674837179622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1.3903287566538913E-2</v>
      </c>
      <c r="S14" s="87">
        <f>D17/C17</f>
        <v>0.98609671243346109</v>
      </c>
      <c r="T14" s="80"/>
      <c r="U14" s="67"/>
      <c r="V14" s="67"/>
    </row>
    <row r="15" spans="2:22" x14ac:dyDescent="0.25">
      <c r="B15" s="24" t="s">
        <v>9</v>
      </c>
      <c r="C15" s="25">
        <v>3136319.03</v>
      </c>
      <c r="D15" s="25">
        <v>3136319.03</v>
      </c>
      <c r="E15" s="25">
        <v>0</v>
      </c>
      <c r="F15" s="26">
        <v>1</v>
      </c>
      <c r="J15" s="78"/>
      <c r="K15" s="78"/>
      <c r="L15" s="78"/>
      <c r="O15" s="27"/>
      <c r="P15" s="27"/>
      <c r="Q15" s="80"/>
      <c r="R15" s="87">
        <f>1-S15</f>
        <v>-1.1538494940334099E-2</v>
      </c>
      <c r="S15" s="87">
        <f>D18/C18</f>
        <v>1.0115384949403341</v>
      </c>
      <c r="T15" s="80"/>
      <c r="U15" s="67"/>
      <c r="V15" s="67"/>
    </row>
    <row r="16" spans="2:22" x14ac:dyDescent="0.25">
      <c r="B16" s="24" t="s">
        <v>10</v>
      </c>
      <c r="C16" s="25">
        <v>123229911</v>
      </c>
      <c r="D16" s="25">
        <v>121727260</v>
      </c>
      <c r="E16" s="25">
        <v>-1502651</v>
      </c>
      <c r="F16" s="26">
        <v>0.98780611794810114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75397896</v>
      </c>
      <c r="D17" s="25">
        <v>74349617.370000005</v>
      </c>
      <c r="E17" s="25">
        <v>-1048278.6299999952</v>
      </c>
      <c r="F17" s="26">
        <v>0.98609671243346109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2625371</v>
      </c>
      <c r="D18" s="25">
        <v>2655663.83</v>
      </c>
      <c r="E18" s="25">
        <v>30292.830000000075</v>
      </c>
      <c r="F18" s="26">
        <v>1.0115384949403341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248253811.25</v>
      </c>
      <c r="D20" s="22">
        <v>245910326.56</v>
      </c>
      <c r="E20" s="22">
        <v>-2343484.6899999976</v>
      </c>
      <c r="F20" s="23">
        <v>0.99056012603311039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124722724</v>
      </c>
      <c r="D21" s="25">
        <v>121040542.38</v>
      </c>
      <c r="E21" s="25">
        <v>-3682181.6200000048</v>
      </c>
      <c r="F21" s="26">
        <v>0.97047705901612602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98605125.25</v>
      </c>
      <c r="D22" s="25">
        <v>111828607.29000001</v>
      </c>
      <c r="E22" s="25">
        <v>13223482.040000007</v>
      </c>
      <c r="F22" s="26">
        <v>1.1341054230849934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8965186</v>
      </c>
      <c r="D23" s="25">
        <v>8373412.1900000004</v>
      </c>
      <c r="E23" s="25">
        <v>-591773.80999999959</v>
      </c>
      <c r="F23" s="26">
        <v>0.93399202091289579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3682760</v>
      </c>
      <c r="D24" s="25">
        <v>2395358.7000000002</v>
      </c>
      <c r="E24" s="25">
        <v>-1287401.2999999998</v>
      </c>
      <c r="F24" s="26">
        <v>0.65042487156371853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12278016</v>
      </c>
      <c r="D26" s="25">
        <v>2272406</v>
      </c>
      <c r="E26" s="25">
        <v>-10005610</v>
      </c>
      <c r="F26" s="26">
        <v>0.18507925058902025</v>
      </c>
      <c r="G26" s="27"/>
      <c r="Q26" s="61"/>
      <c r="R26" s="87">
        <f>IFERROR(ABS(1-S26),0)</f>
        <v>2.952294098387398E-2</v>
      </c>
      <c r="S26" s="87">
        <f>IFERROR(D21/C21,0)</f>
        <v>0.97047705901612602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9">
        <v>0</v>
      </c>
      <c r="F27" s="30">
        <v>0</v>
      </c>
      <c r="G27" s="27"/>
      <c r="Q27" s="61"/>
      <c r="R27" s="87">
        <f t="shared" ref="R27:R32" si="0">IFERROR(ABS(1-S27),0)</f>
        <v>0.1341054230849934</v>
      </c>
      <c r="S27" s="87">
        <f t="shared" ref="S27:S32" si="1">IFERROR(D22/C22,0)</f>
        <v>1.1341054230849934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>IFERROR(ABS(1-S28),0)</f>
        <v>6.6007979087104207E-2</v>
      </c>
      <c r="S28" s="87">
        <f>IFERROR(D23/C23,0)</f>
        <v>0.93399202091289579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0.34957512843628147</v>
      </c>
      <c r="S29" s="87">
        <f t="shared" si="1"/>
        <v>0.65042487156371853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0.81492074941097981</v>
      </c>
      <c r="S31" s="87">
        <f t="shared" si="1"/>
        <v>0.18507925058902025</v>
      </c>
      <c r="T31" s="82"/>
      <c r="U31" s="67"/>
      <c r="V31" s="67"/>
      <c r="W31" s="67"/>
    </row>
    <row r="32" spans="2:23" x14ac:dyDescent="0.25">
      <c r="Q32" s="61"/>
      <c r="R32" s="87">
        <f t="shared" si="0"/>
        <v>1</v>
      </c>
      <c r="S32" s="87">
        <f t="shared" si="1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1:W84"/>
  <sheetViews>
    <sheetView showGridLines="0" view="pageBreakPreview" topLeftCell="B1" zoomScale="85" zoomScaleNormal="100" zoomScaleSheetLayoutView="85" workbookViewId="0">
      <selection activeCell="B8" sqref="B8:F8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68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1.6702988170410382E-2</v>
      </c>
      <c r="S13" s="87">
        <f>D16/C16</f>
        <v>0.98329701182958962</v>
      </c>
      <c r="T13" s="80"/>
      <c r="U13" s="67"/>
      <c r="V13" s="67"/>
    </row>
    <row r="14" spans="2:22" x14ac:dyDescent="0.25">
      <c r="B14" s="21" t="s">
        <v>8</v>
      </c>
      <c r="C14" s="22">
        <v>258347791.03</v>
      </c>
      <c r="D14" s="22">
        <v>253953015.43000001</v>
      </c>
      <c r="E14" s="22">
        <v>-4394775.599999994</v>
      </c>
      <c r="F14" s="23">
        <v>0.98298891744930905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1.8273511022790623E-2</v>
      </c>
      <c r="S14" s="87">
        <f>D17/C17</f>
        <v>0.98172648897720938</v>
      </c>
      <c r="T14" s="80"/>
      <c r="U14" s="67"/>
      <c r="V14" s="67"/>
    </row>
    <row r="15" spans="2:22" x14ac:dyDescent="0.25">
      <c r="B15" s="24" t="s">
        <v>9</v>
      </c>
      <c r="C15" s="25">
        <v>3136319.03</v>
      </c>
      <c r="D15" s="25">
        <v>3136319.03</v>
      </c>
      <c r="E15" s="25">
        <v>0</v>
      </c>
      <c r="F15" s="26">
        <v>1</v>
      </c>
      <c r="J15" s="78"/>
      <c r="K15" s="78"/>
      <c r="L15" s="78"/>
      <c r="O15" s="27"/>
      <c r="P15" s="27"/>
      <c r="Q15" s="80"/>
      <c r="R15" s="87">
        <f>1-S15</f>
        <v>1.0855022801077641E-2</v>
      </c>
      <c r="S15" s="87">
        <f>D18/C18</f>
        <v>0.98914497719892236</v>
      </c>
      <c r="T15" s="80"/>
      <c r="U15" s="67"/>
      <c r="V15" s="67"/>
    </row>
    <row r="16" spans="2:22" x14ac:dyDescent="0.25">
      <c r="B16" s="24" t="s">
        <v>10</v>
      </c>
      <c r="C16" s="25">
        <v>156422672</v>
      </c>
      <c r="D16" s="25">
        <v>153809945.96000001</v>
      </c>
      <c r="E16" s="25">
        <v>-2612726.0399999917</v>
      </c>
      <c r="F16" s="26">
        <v>0.98329701182958962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95665702</v>
      </c>
      <c r="D17" s="25">
        <v>93917553.739999995</v>
      </c>
      <c r="E17" s="25">
        <v>-1748148.2600000054</v>
      </c>
      <c r="F17" s="26">
        <v>0.98172648897720938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3123098</v>
      </c>
      <c r="D18" s="25">
        <v>3089196.7</v>
      </c>
      <c r="E18" s="25">
        <v>-33901.299999999814</v>
      </c>
      <c r="F18" s="26">
        <v>0.98914497719892236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338513415</v>
      </c>
      <c r="D20" s="22">
        <v>313887315.29000002</v>
      </c>
      <c r="E20" s="22">
        <v>-24626099.709999979</v>
      </c>
      <c r="F20" s="23">
        <v>0.92725221920673373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176788496</v>
      </c>
      <c r="D21" s="25">
        <v>149361733.03</v>
      </c>
      <c r="E21" s="25">
        <v>-27426762.969999999</v>
      </c>
      <c r="F21" s="26">
        <v>0.8448611556150124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125204465</v>
      </c>
      <c r="D22" s="25">
        <v>146144560.19</v>
      </c>
      <c r="E22" s="25">
        <v>20940095.189999998</v>
      </c>
      <c r="F22" s="26">
        <v>1.1672471919431946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10920186</v>
      </c>
      <c r="D23" s="25">
        <v>11270759.77</v>
      </c>
      <c r="E23" s="25">
        <v>350573.76999999955</v>
      </c>
      <c r="F23" s="26">
        <v>1.0321032782774946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4802881</v>
      </c>
      <c r="D24" s="25">
        <v>4818740.3</v>
      </c>
      <c r="E24" s="25">
        <v>15859.299999999814</v>
      </c>
      <c r="F24" s="26">
        <v>1.0033020389220553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20797387</v>
      </c>
      <c r="D26" s="25">
        <v>2291522</v>
      </c>
      <c r="E26" s="25">
        <v>-18505865</v>
      </c>
      <c r="F26" s="26">
        <v>0.11018316868364281</v>
      </c>
      <c r="G26" s="27"/>
      <c r="Q26" s="61"/>
      <c r="R26" s="87">
        <f>IFERROR(ABS(1-S26),0)</f>
        <v>0.1551388443849876</v>
      </c>
      <c r="S26" s="87">
        <f>IFERROR(D21/C21,0)</f>
        <v>0.8448611556150124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9">
        <v>0</v>
      </c>
      <c r="F27" s="30">
        <v>0</v>
      </c>
      <c r="G27" s="27"/>
      <c r="Q27" s="61"/>
      <c r="R27" s="87">
        <f t="shared" ref="R27:R32" si="0">IFERROR(ABS(1-S27),0)</f>
        <v>0.1672471919431946</v>
      </c>
      <c r="S27" s="87">
        <f t="shared" ref="S27:S32" si="1">IFERROR(D22/C22,0)</f>
        <v>1.1672471919431946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>IFERROR(ABS(1-S28),0)</f>
        <v>3.2103278277494596E-2</v>
      </c>
      <c r="S28" s="87">
        <f>IFERROR(D23/C23,0)</f>
        <v>1.0321032782774946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3.3020389220552726E-3</v>
      </c>
      <c r="S29" s="87">
        <f t="shared" si="1"/>
        <v>1.0033020389220553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0.88981683131635725</v>
      </c>
      <c r="S31" s="87">
        <f t="shared" si="1"/>
        <v>0.11018316868364281</v>
      </c>
      <c r="T31" s="82"/>
      <c r="U31" s="67"/>
      <c r="V31" s="67"/>
      <c r="W31" s="67"/>
    </row>
    <row r="32" spans="2:23" x14ac:dyDescent="0.25">
      <c r="Q32" s="61"/>
      <c r="R32" s="87">
        <f t="shared" si="0"/>
        <v>1</v>
      </c>
      <c r="S32" s="87">
        <f t="shared" si="1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W84"/>
  <sheetViews>
    <sheetView showGridLines="0" view="pageBreakPreview" topLeftCell="B1" zoomScaleNormal="100" zoomScaleSheetLayoutView="100" workbookViewId="0">
      <selection activeCell="B13" sqref="B13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5" width="11.42578125" style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30</v>
      </c>
      <c r="C11" s="152"/>
      <c r="D11" s="152"/>
      <c r="E11" s="152"/>
      <c r="F11" s="153"/>
      <c r="Q11" s="69"/>
      <c r="R11" s="77" t="s">
        <v>3</v>
      </c>
      <c r="S11" s="77" t="s">
        <v>4</v>
      </c>
      <c r="T11" s="69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Q12" s="40"/>
      <c r="R12" s="77"/>
      <c r="S12" s="77"/>
      <c r="T12" s="4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Q13" s="40"/>
      <c r="R13" s="77">
        <f>1-S13</f>
        <v>-4.1694175839397385E-2</v>
      </c>
      <c r="S13" s="77">
        <f>D16/C16</f>
        <v>1.0416941758393974</v>
      </c>
      <c r="T13" s="40"/>
      <c r="U13" s="67"/>
      <c r="V13" s="67"/>
    </row>
    <row r="14" spans="2:22" x14ac:dyDescent="0.25">
      <c r="B14" s="21" t="s">
        <v>8</v>
      </c>
      <c r="C14" s="22">
        <f>SUM(C15:C18)</f>
        <v>248254345.21199051</v>
      </c>
      <c r="D14" s="22">
        <f>SUM(D15:D18)</f>
        <v>260619334.67999998</v>
      </c>
      <c r="E14" s="22">
        <f>+D14-C14</f>
        <v>12364989.468009472</v>
      </c>
      <c r="F14" s="23">
        <f>IFERROR(D14/C14,0)</f>
        <v>1.0498077463959421</v>
      </c>
      <c r="Q14" s="40"/>
      <c r="R14" s="77">
        <f>1-S14</f>
        <v>-7.2273304596366383E-2</v>
      </c>
      <c r="S14" s="77">
        <f>D17/C17</f>
        <v>1.0722733045963664</v>
      </c>
      <c r="T14" s="40"/>
      <c r="U14" s="67"/>
      <c r="V14" s="67"/>
    </row>
    <row r="15" spans="2:22" x14ac:dyDescent="0.25">
      <c r="B15" s="24" t="s">
        <v>9</v>
      </c>
      <c r="C15" s="25">
        <v>39153979.600000001</v>
      </c>
      <c r="D15" s="25">
        <v>39153979.600000001</v>
      </c>
      <c r="E15" s="25">
        <v>0</v>
      </c>
      <c r="F15" s="26">
        <v>1</v>
      </c>
      <c r="Q15" s="40"/>
      <c r="R15" s="77">
        <f>1-S15</f>
        <v>-0.55651177900163296</v>
      </c>
      <c r="S15" s="77">
        <f>D18/C18</f>
        <v>1.556511779001633</v>
      </c>
      <c r="T15" s="40"/>
      <c r="U15" s="67"/>
      <c r="V15" s="67"/>
    </row>
    <row r="16" spans="2:22" x14ac:dyDescent="0.25">
      <c r="B16" s="24" t="s">
        <v>10</v>
      </c>
      <c r="C16" s="25">
        <v>129350285.61662419</v>
      </c>
      <c r="D16" s="25">
        <v>134743439.16999999</v>
      </c>
      <c r="E16" s="25">
        <v>5393153.5533757955</v>
      </c>
      <c r="F16" s="26">
        <v>1.0416941758393974</v>
      </c>
      <c r="Q16" s="40"/>
      <c r="R16" s="75"/>
      <c r="S16" s="75"/>
      <c r="T16" s="40"/>
      <c r="U16" s="67"/>
      <c r="V16" s="67"/>
    </row>
    <row r="17" spans="2:23" x14ac:dyDescent="0.25">
      <c r="B17" s="24" t="s">
        <v>11</v>
      </c>
      <c r="C17" s="25">
        <v>77255370.972032979</v>
      </c>
      <c r="D17" s="25">
        <v>82838871.930000007</v>
      </c>
      <c r="E17" s="25">
        <v>5583500.957967028</v>
      </c>
      <c r="F17" s="26">
        <v>1.0722733045963664</v>
      </c>
      <c r="Q17" s="40"/>
      <c r="R17" s="75"/>
      <c r="S17" s="75"/>
      <c r="T17" s="40"/>
      <c r="U17" s="67"/>
      <c r="V17" s="67"/>
    </row>
    <row r="18" spans="2:23" x14ac:dyDescent="0.25">
      <c r="B18" s="24" t="s">
        <v>12</v>
      </c>
      <c r="C18" s="25">
        <v>2494709.0233333311</v>
      </c>
      <c r="D18" s="25">
        <v>3883043.9799999893</v>
      </c>
      <c r="E18" s="25">
        <v>1388334.9566666582</v>
      </c>
      <c r="F18" s="26">
        <v>1.556511779001633</v>
      </c>
      <c r="Q18" s="40"/>
      <c r="R18" s="75"/>
      <c r="S18" s="75"/>
      <c r="T18" s="4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Q19" s="40"/>
      <c r="R19" s="75"/>
      <c r="S19" s="75"/>
      <c r="T19" s="40"/>
      <c r="U19" s="67"/>
      <c r="V19" s="67"/>
    </row>
    <row r="20" spans="2:23" x14ac:dyDescent="0.25">
      <c r="B20" s="21" t="s">
        <v>14</v>
      </c>
      <c r="C20" s="22">
        <f>SUM(C21:C27)</f>
        <v>235906675.39870778</v>
      </c>
      <c r="D20" s="22">
        <f>SUM(D21:D27)</f>
        <v>197336342.63999996</v>
      </c>
      <c r="E20" s="22">
        <f>+D20-C20</f>
        <v>-38570332.758707821</v>
      </c>
      <c r="F20" s="23">
        <f>IFERROR(D20/C20,0)</f>
        <v>0.83650173233326364</v>
      </c>
      <c r="G20" s="27"/>
      <c r="Q20" s="61"/>
      <c r="R20" s="76"/>
      <c r="S20" s="76"/>
      <c r="T20" s="40"/>
      <c r="U20" s="67"/>
      <c r="V20" s="67"/>
    </row>
    <row r="21" spans="2:23" x14ac:dyDescent="0.25">
      <c r="B21" s="24" t="s">
        <v>15</v>
      </c>
      <c r="C21" s="25">
        <v>151417874.16537446</v>
      </c>
      <c r="D21" s="25">
        <v>142146948.61999995</v>
      </c>
      <c r="E21" s="25">
        <v>-9270925.5453745127</v>
      </c>
      <c r="F21" s="26">
        <v>0.93877258152991194</v>
      </c>
      <c r="G21" s="27"/>
      <c r="Q21" s="61"/>
      <c r="R21" s="76"/>
      <c r="S21" s="76"/>
      <c r="T21" s="40"/>
      <c r="U21" s="67"/>
      <c r="V21" s="67"/>
    </row>
    <row r="22" spans="2:23" x14ac:dyDescent="0.25">
      <c r="B22" s="24" t="s">
        <v>16</v>
      </c>
      <c r="C22" s="25">
        <v>30723398.013030306</v>
      </c>
      <c r="D22" s="25">
        <v>28448254.300000001</v>
      </c>
      <c r="E22" s="25">
        <v>-2275143.7130303048</v>
      </c>
      <c r="F22" s="26">
        <v>0.92594752338053954</v>
      </c>
      <c r="G22" s="27"/>
      <c r="Q22" s="61"/>
      <c r="R22" s="76"/>
      <c r="S22" s="76"/>
      <c r="T22" s="40"/>
      <c r="U22" s="67"/>
      <c r="V22" s="67"/>
    </row>
    <row r="23" spans="2:23" x14ac:dyDescent="0.25">
      <c r="B23" s="24" t="s">
        <v>17</v>
      </c>
      <c r="C23" s="25">
        <v>10088876.106969697</v>
      </c>
      <c r="D23" s="25">
        <v>9728384.8499999978</v>
      </c>
      <c r="E23" s="25">
        <v>-360491.25696969964</v>
      </c>
      <c r="F23" s="26">
        <v>0.9642684424759006</v>
      </c>
      <c r="G23" s="27"/>
      <c r="Q23" s="61"/>
      <c r="R23" s="76"/>
      <c r="S23" s="76"/>
      <c r="T23" s="40"/>
      <c r="U23" s="67"/>
      <c r="V23" s="67"/>
      <c r="W23" s="67"/>
    </row>
    <row r="24" spans="2:23" x14ac:dyDescent="0.25">
      <c r="B24" s="24" t="s">
        <v>18</v>
      </c>
      <c r="C24" s="25">
        <v>3704998.1799999997</v>
      </c>
      <c r="D24" s="25">
        <v>2197019.1</v>
      </c>
      <c r="E24" s="25">
        <v>-1507979.0799999996</v>
      </c>
      <c r="F24" s="26">
        <v>0.59298790262833556</v>
      </c>
      <c r="G24" s="27"/>
      <c r="Q24" s="61"/>
      <c r="R24" s="76"/>
      <c r="S24" s="76"/>
      <c r="T24" s="4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77" t="s">
        <v>3</v>
      </c>
      <c r="S25" s="77" t="s">
        <v>4</v>
      </c>
      <c r="T25" s="72"/>
      <c r="U25" s="67"/>
      <c r="V25" s="67"/>
      <c r="W25" s="67"/>
    </row>
    <row r="26" spans="2:23" x14ac:dyDescent="0.25">
      <c r="B26" s="24" t="s">
        <v>20</v>
      </c>
      <c r="C26" s="25">
        <v>21510780.933333334</v>
      </c>
      <c r="D26" s="25">
        <v>659618.77000000235</v>
      </c>
      <c r="E26" s="25">
        <v>-20851162.16333333</v>
      </c>
      <c r="F26" s="26">
        <v>3.0664566388561475E-2</v>
      </c>
      <c r="G26" s="27"/>
      <c r="Q26" s="61"/>
      <c r="R26" s="77">
        <f>IFERROR(ABS(1-S26),0)</f>
        <v>6.1227418470088057E-2</v>
      </c>
      <c r="S26" s="77">
        <f>IFERROR(D21/C21,0)</f>
        <v>0.93877258152991194</v>
      </c>
      <c r="T26" s="72"/>
      <c r="U26" s="67"/>
      <c r="V26" s="67"/>
      <c r="W26" s="67"/>
    </row>
    <row r="27" spans="2:23" x14ac:dyDescent="0.25">
      <c r="B27" s="28" t="s">
        <v>21</v>
      </c>
      <c r="C27" s="29">
        <v>18460748</v>
      </c>
      <c r="D27" s="29">
        <v>14156117</v>
      </c>
      <c r="E27" s="29">
        <v>-4304631</v>
      </c>
      <c r="F27" s="30">
        <v>0.76682250361686322</v>
      </c>
      <c r="G27" s="27"/>
      <c r="Q27" s="61"/>
      <c r="R27" s="77">
        <f t="shared" ref="R27:R32" si="0">IFERROR(ABS(1-S27),0)</f>
        <v>7.4052476619460461E-2</v>
      </c>
      <c r="S27" s="77">
        <f t="shared" ref="S27:S32" si="1">IFERROR(D22/C22,0)</f>
        <v>0.92594752338053954</v>
      </c>
      <c r="T27" s="73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77">
        <f t="shared" si="0"/>
        <v>3.57315575240994E-2</v>
      </c>
      <c r="S28" s="77">
        <f t="shared" si="1"/>
        <v>0.9642684424759006</v>
      </c>
      <c r="T28" s="74"/>
      <c r="U28" s="67"/>
      <c r="V28" s="67"/>
      <c r="W28" s="67"/>
    </row>
    <row r="29" spans="2:23" x14ac:dyDescent="0.25">
      <c r="H29" s="31"/>
      <c r="Q29" s="61"/>
      <c r="R29" s="77">
        <f t="shared" si="0"/>
        <v>0.40701209737166444</v>
      </c>
      <c r="S29" s="77">
        <f t="shared" si="1"/>
        <v>0.59298790262833556</v>
      </c>
      <c r="T29" s="74"/>
      <c r="U29" s="67"/>
      <c r="V29" s="67"/>
      <c r="W29" s="67"/>
    </row>
    <row r="30" spans="2:23" x14ac:dyDescent="0.25">
      <c r="Q30" s="61"/>
      <c r="R30" s="77">
        <f t="shared" si="0"/>
        <v>1</v>
      </c>
      <c r="S30" s="77">
        <f t="shared" si="1"/>
        <v>0</v>
      </c>
      <c r="T30" s="72"/>
      <c r="U30" s="67"/>
      <c r="V30" s="67"/>
      <c r="W30" s="67"/>
    </row>
    <row r="31" spans="2:23" x14ac:dyDescent="0.25">
      <c r="B31" s="48"/>
      <c r="Q31" s="61"/>
      <c r="R31" s="77">
        <f t="shared" si="0"/>
        <v>0.96933543361143848</v>
      </c>
      <c r="S31" s="77">
        <f t="shared" si="1"/>
        <v>3.0664566388561475E-2</v>
      </c>
      <c r="T31" s="72"/>
      <c r="U31" s="67"/>
      <c r="V31" s="67"/>
      <c r="W31" s="67"/>
    </row>
    <row r="32" spans="2:23" x14ac:dyDescent="0.25">
      <c r="Q32" s="61"/>
      <c r="R32" s="77">
        <f t="shared" si="0"/>
        <v>0.23317749638313678</v>
      </c>
      <c r="S32" s="77">
        <f t="shared" si="1"/>
        <v>0.76682250361686322</v>
      </c>
      <c r="T32" s="72"/>
      <c r="U32" s="67"/>
      <c r="V32" s="67"/>
      <c r="W32" s="67"/>
    </row>
    <row r="33" spans="17:23" x14ac:dyDescent="0.25">
      <c r="Q33" s="71"/>
      <c r="R33" s="73"/>
      <c r="S33" s="73"/>
      <c r="T33" s="73"/>
      <c r="U33" s="67"/>
      <c r="V33" s="67"/>
      <c r="W33" s="67"/>
    </row>
    <row r="34" spans="17:23" x14ac:dyDescent="0.25">
      <c r="Q34" s="71"/>
      <c r="R34" s="74"/>
      <c r="S34" s="74"/>
      <c r="T34" s="74"/>
      <c r="U34" s="67"/>
      <c r="V34" s="67"/>
      <c r="W34" s="67"/>
    </row>
    <row r="35" spans="17:23" x14ac:dyDescent="0.25">
      <c r="Q35" s="69"/>
      <c r="R35" s="74"/>
      <c r="S35" s="74"/>
      <c r="T35" s="74"/>
      <c r="U35" s="67"/>
      <c r="V35" s="67"/>
      <c r="W35" s="67"/>
    </row>
    <row r="36" spans="17:23" x14ac:dyDescent="0.25">
      <c r="Q36" s="69"/>
      <c r="R36" s="75"/>
      <c r="S36" s="75"/>
      <c r="T36" s="69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4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1:W84"/>
  <sheetViews>
    <sheetView showGridLines="0" view="pageBreakPreview" topLeftCell="B1" zoomScale="85" zoomScaleNormal="100" zoomScaleSheetLayoutView="85" workbookViewId="0">
      <selection activeCell="B13" sqref="B13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69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2.6638956786773971E-2</v>
      </c>
      <c r="S13" s="87">
        <f>D16/C16</f>
        <v>0.97336104321322603</v>
      </c>
      <c r="T13" s="80"/>
      <c r="U13" s="67"/>
      <c r="V13" s="67"/>
    </row>
    <row r="14" spans="2:22" x14ac:dyDescent="0.25">
      <c r="B14" s="21" t="s">
        <v>8</v>
      </c>
      <c r="C14" s="22">
        <v>313908675.02999997</v>
      </c>
      <c r="D14" s="22">
        <v>305862990.82999998</v>
      </c>
      <c r="E14" s="22">
        <v>-8045684.1999999881</v>
      </c>
      <c r="F14" s="23">
        <v>0.97436934739305603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3.2121504817312907E-2</v>
      </c>
      <c r="S14" s="87">
        <f>D17/C17</f>
        <v>0.96787849518268709</v>
      </c>
      <c r="T14" s="80"/>
      <c r="U14" s="67"/>
      <c r="V14" s="67"/>
    </row>
    <row r="15" spans="2:22" x14ac:dyDescent="0.25">
      <c r="B15" s="24" t="s">
        <v>9</v>
      </c>
      <c r="C15" s="25">
        <v>3136319.03</v>
      </c>
      <c r="D15" s="25">
        <v>3136319.03</v>
      </c>
      <c r="E15" s="25">
        <v>0</v>
      </c>
      <c r="F15" s="26">
        <v>1</v>
      </c>
      <c r="J15" s="78"/>
      <c r="K15" s="78"/>
      <c r="L15" s="78"/>
      <c r="O15" s="27"/>
      <c r="P15" s="27"/>
      <c r="Q15" s="80"/>
      <c r="R15" s="87">
        <f>1-S15</f>
        <v>-0.21464680839311501</v>
      </c>
      <c r="S15" s="87">
        <f>D18/C18</f>
        <v>1.214646808393115</v>
      </c>
      <c r="T15" s="80"/>
      <c r="U15" s="67"/>
      <c r="V15" s="67"/>
    </row>
    <row r="16" spans="2:22" x14ac:dyDescent="0.25">
      <c r="B16" s="24" t="s">
        <v>10</v>
      </c>
      <c r="C16" s="25">
        <v>190292296</v>
      </c>
      <c r="D16" s="25">
        <v>185223107.75</v>
      </c>
      <c r="E16" s="25">
        <v>-5069188.25</v>
      </c>
      <c r="F16" s="26">
        <v>0.97336104321322603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116859235</v>
      </c>
      <c r="D17" s="25">
        <v>113105540.52</v>
      </c>
      <c r="E17" s="25">
        <v>-3753694.4800000042</v>
      </c>
      <c r="F17" s="26">
        <v>0.96787849518268709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3620825</v>
      </c>
      <c r="D18" s="25">
        <v>4398023.53</v>
      </c>
      <c r="E18" s="25">
        <v>777198.53000000026</v>
      </c>
      <c r="F18" s="26">
        <v>1.214646808393115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398754501</v>
      </c>
      <c r="D20" s="22">
        <v>403376177.97999996</v>
      </c>
      <c r="E20" s="22">
        <v>4621676.9799999595</v>
      </c>
      <c r="F20" s="23">
        <v>1.0115902816605447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210194268</v>
      </c>
      <c r="D21" s="25">
        <v>209006803.88</v>
      </c>
      <c r="E21" s="25">
        <v>-1187464.1200000048</v>
      </c>
      <c r="F21" s="26">
        <v>0.99435063509914545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143198587</v>
      </c>
      <c r="D22" s="25">
        <v>170640358.25</v>
      </c>
      <c r="E22" s="25">
        <v>27441771.25</v>
      </c>
      <c r="F22" s="26">
        <v>1.1916343717134583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13907257</v>
      </c>
      <c r="D23" s="25">
        <v>13816139.82</v>
      </c>
      <c r="E23" s="25">
        <v>-91117.179999999702</v>
      </c>
      <c r="F23" s="26">
        <v>0.99344822778496145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5247002</v>
      </c>
      <c r="D24" s="25">
        <v>6475920.4000000004</v>
      </c>
      <c r="E24" s="25">
        <v>1228918.4000000004</v>
      </c>
      <c r="F24" s="26">
        <v>1.2342134422666506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26207387</v>
      </c>
      <c r="D26" s="25">
        <v>3436955.63</v>
      </c>
      <c r="E26" s="25">
        <v>-22770431.370000001</v>
      </c>
      <c r="F26" s="26">
        <v>0.13114453684375324</v>
      </c>
      <c r="G26" s="27"/>
      <c r="Q26" s="61"/>
      <c r="R26" s="87">
        <f>IFERROR(ABS(1-S26),0)</f>
        <v>5.6493649008545477E-3</v>
      </c>
      <c r="S26" s="87">
        <f>IFERROR(D21/C21,0)</f>
        <v>0.99435063509914545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9">
        <v>0</v>
      </c>
      <c r="F27" s="30">
        <v>0</v>
      </c>
      <c r="G27" s="27"/>
      <c r="Q27" s="61"/>
      <c r="R27" s="87">
        <f t="shared" ref="R27:R32" si="0">IFERROR(ABS(1-S27),0)</f>
        <v>0.19163437171345832</v>
      </c>
      <c r="S27" s="87">
        <f t="shared" ref="S27:S32" si="1">IFERROR(D22/C22,0)</f>
        <v>1.1916343717134583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>IFERROR(ABS(1-S28),0)</f>
        <v>6.5517722150385538E-3</v>
      </c>
      <c r="S28" s="87">
        <f>IFERROR(D23/C23,0)</f>
        <v>0.99344822778496145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0.23421344226665064</v>
      </c>
      <c r="S29" s="87">
        <f t="shared" si="1"/>
        <v>1.2342134422666506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0.86885546315624673</v>
      </c>
      <c r="S31" s="87">
        <f t="shared" si="1"/>
        <v>0.13114453684375324</v>
      </c>
      <c r="T31" s="82"/>
      <c r="U31" s="67"/>
      <c r="V31" s="67"/>
      <c r="W31" s="67"/>
    </row>
    <row r="32" spans="2:23" x14ac:dyDescent="0.25">
      <c r="Q32" s="61"/>
      <c r="R32" s="87">
        <f t="shared" si="0"/>
        <v>1</v>
      </c>
      <c r="S32" s="87">
        <f t="shared" si="1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1:W84"/>
  <sheetViews>
    <sheetView showGridLines="0" view="pageBreakPreview" topLeftCell="B1" zoomScale="85" zoomScaleNormal="100" zoomScaleSheetLayoutView="85" workbookViewId="0">
      <selection activeCell="B14" sqref="B14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70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2.8511365205279748E-2</v>
      </c>
      <c r="S13" s="87">
        <f>D16/C16</f>
        <v>0.97148863479472025</v>
      </c>
      <c r="T13" s="80"/>
      <c r="U13" s="67"/>
      <c r="V13" s="67"/>
    </row>
    <row r="14" spans="2:22" x14ac:dyDescent="0.25">
      <c r="B14" s="21" t="s">
        <v>8</v>
      </c>
      <c r="C14" s="22">
        <v>368829416.02999997</v>
      </c>
      <c r="D14" s="22">
        <v>358360164.35000002</v>
      </c>
      <c r="E14" s="22">
        <v>-10469251.679999948</v>
      </c>
      <c r="F14" s="23">
        <v>0.97161492217001366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3.7167795859557429E-2</v>
      </c>
      <c r="S14" s="87">
        <f>D17/C17</f>
        <v>0.96283220414044257</v>
      </c>
      <c r="T14" s="80"/>
      <c r="U14" s="67"/>
      <c r="V14" s="67"/>
    </row>
    <row r="15" spans="2:22" x14ac:dyDescent="0.25">
      <c r="B15" s="24" t="s">
        <v>9</v>
      </c>
      <c r="C15" s="25">
        <v>3136319.03</v>
      </c>
      <c r="D15" s="25">
        <v>3136319.03</v>
      </c>
      <c r="E15" s="25">
        <v>0</v>
      </c>
      <c r="F15" s="26">
        <v>1</v>
      </c>
      <c r="J15" s="78"/>
      <c r="K15" s="78"/>
      <c r="L15" s="78"/>
      <c r="O15" s="27"/>
      <c r="P15" s="27"/>
      <c r="Q15" s="80"/>
      <c r="R15" s="87">
        <f>1-S15</f>
        <v>-0.25076733521878558</v>
      </c>
      <c r="S15" s="87">
        <f>D18/C18</f>
        <v>1.2507673352187856</v>
      </c>
      <c r="T15" s="80"/>
      <c r="U15" s="67"/>
      <c r="V15" s="67"/>
    </row>
    <row r="16" spans="2:22" x14ac:dyDescent="0.25">
      <c r="B16" s="24" t="s">
        <v>10</v>
      </c>
      <c r="C16" s="25">
        <v>223750292</v>
      </c>
      <c r="D16" s="25">
        <v>217370865.71000001</v>
      </c>
      <c r="E16" s="25">
        <v>-6379426.2899999917</v>
      </c>
      <c r="F16" s="26">
        <v>0.97148863479472025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137824253</v>
      </c>
      <c r="D17" s="25">
        <v>132701629.3</v>
      </c>
      <c r="E17" s="25">
        <v>-5122623.700000003</v>
      </c>
      <c r="F17" s="26">
        <v>0.96283220414044257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4118552</v>
      </c>
      <c r="D18" s="25">
        <v>5151350.3099999996</v>
      </c>
      <c r="E18" s="25">
        <v>1032798.3099999996</v>
      </c>
      <c r="F18" s="26">
        <v>1.2507673352187856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453434034</v>
      </c>
      <c r="D20" s="22">
        <v>443277174.75</v>
      </c>
      <c r="E20" s="22">
        <v>-10156859.25</v>
      </c>
      <c r="F20" s="23">
        <v>0.97760013918584687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240650206</v>
      </c>
      <c r="D21" s="25">
        <v>239008909.59999999</v>
      </c>
      <c r="E21" s="25">
        <v>-1641296.400000006</v>
      </c>
      <c r="F21" s="26">
        <v>0.99317974238509477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150995255</v>
      </c>
      <c r="D22" s="25">
        <v>177964409.62</v>
      </c>
      <c r="E22" s="25">
        <v>26969154.620000005</v>
      </c>
      <c r="F22" s="26">
        <v>1.1786092855699339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16137257</v>
      </c>
      <c r="D23" s="25">
        <v>15555339.5</v>
      </c>
      <c r="E23" s="25">
        <v>-581917.5</v>
      </c>
      <c r="F23" s="26">
        <v>0.96393950347323587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6225923</v>
      </c>
      <c r="D24" s="25">
        <v>7311560.4000000004</v>
      </c>
      <c r="E24" s="25">
        <v>1085637.4000000004</v>
      </c>
      <c r="F24" s="26">
        <v>1.1743737273975281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39425393</v>
      </c>
      <c r="D26" s="25">
        <v>3436955.63</v>
      </c>
      <c r="E26" s="25">
        <v>-35988437.369999997</v>
      </c>
      <c r="F26" s="26">
        <v>8.7176192003970643E-2</v>
      </c>
      <c r="G26" s="27"/>
      <c r="Q26" s="61"/>
      <c r="R26" s="87">
        <f>IFERROR(ABS(1-S26),0)</f>
        <v>6.8202576149052341E-3</v>
      </c>
      <c r="S26" s="87">
        <f>IFERROR(D21/C21,0)</f>
        <v>0.99317974238509477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9">
        <v>0</v>
      </c>
      <c r="F27" s="30">
        <v>0</v>
      </c>
      <c r="G27" s="27"/>
      <c r="Q27" s="61"/>
      <c r="R27" s="87">
        <f t="shared" ref="R27:R32" si="0">IFERROR(ABS(1-S27),0)</f>
        <v>0.17860928556993394</v>
      </c>
      <c r="S27" s="87">
        <f t="shared" ref="S27:S32" si="1">IFERROR(D22/C22,0)</f>
        <v>1.1786092855699339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>IFERROR(ABS(1-S28),0)</f>
        <v>3.606049652676413E-2</v>
      </c>
      <c r="S28" s="87">
        <f>IFERROR(D23/C23,0)</f>
        <v>0.96393950347323587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0.1743737273975281</v>
      </c>
      <c r="S29" s="87">
        <f t="shared" si="1"/>
        <v>1.1743737273975281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0.91282380799602936</v>
      </c>
      <c r="S31" s="87">
        <f t="shared" si="1"/>
        <v>8.7176192003970643E-2</v>
      </c>
      <c r="T31" s="82"/>
      <c r="U31" s="67"/>
      <c r="V31" s="67"/>
      <c r="W31" s="67"/>
    </row>
    <row r="32" spans="2:23" x14ac:dyDescent="0.25">
      <c r="Q32" s="61"/>
      <c r="R32" s="87">
        <f t="shared" si="0"/>
        <v>1</v>
      </c>
      <c r="S32" s="87">
        <f t="shared" si="1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1:W84"/>
  <sheetViews>
    <sheetView showGridLines="0" view="pageBreakPreview" zoomScale="85" zoomScaleNormal="100" zoomScaleSheetLayoutView="85" workbookViewId="0">
      <selection activeCell="B14" sqref="B14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71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3.3672929833628129E-2</v>
      </c>
      <c r="S13" s="87">
        <f>D16/C16</f>
        <v>0.96632707016637187</v>
      </c>
      <c r="T13" s="80"/>
      <c r="U13" s="67"/>
      <c r="V13" s="67"/>
    </row>
    <row r="14" spans="2:22" x14ac:dyDescent="0.25">
      <c r="B14" s="21" t="s">
        <v>8</v>
      </c>
      <c r="C14" s="22">
        <v>424547462.02999997</v>
      </c>
      <c r="D14" s="22">
        <v>409717808.74000001</v>
      </c>
      <c r="E14" s="22">
        <v>-14829653.289999962</v>
      </c>
      <c r="F14" s="23">
        <v>0.96506950431621696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4.4322198192989437E-2</v>
      </c>
      <c r="S14" s="87">
        <f>D17/C17</f>
        <v>0.95567780180701056</v>
      </c>
      <c r="T14" s="80"/>
      <c r="U14" s="67"/>
      <c r="V14" s="67"/>
    </row>
    <row r="15" spans="2:22" x14ac:dyDescent="0.25">
      <c r="B15" s="24" t="s">
        <v>9</v>
      </c>
      <c r="C15" s="25">
        <v>3136319.03</v>
      </c>
      <c r="D15" s="25">
        <v>3136319.03</v>
      </c>
      <c r="E15" s="25">
        <v>0</v>
      </c>
      <c r="F15" s="26">
        <v>1</v>
      </c>
      <c r="J15" s="78"/>
      <c r="K15" s="78"/>
      <c r="L15" s="78"/>
      <c r="O15" s="27"/>
      <c r="P15" s="27"/>
      <c r="Q15" s="80"/>
      <c r="R15" s="87">
        <f>1-S15</f>
        <v>-0.19476948208719613</v>
      </c>
      <c r="S15" s="87">
        <f>D18/C18</f>
        <v>1.1947694820871961</v>
      </c>
      <c r="T15" s="80"/>
      <c r="U15" s="67"/>
      <c r="V15" s="67"/>
    </row>
    <row r="16" spans="2:22" x14ac:dyDescent="0.25">
      <c r="B16" s="24" t="s">
        <v>10</v>
      </c>
      <c r="C16" s="25">
        <v>257717330</v>
      </c>
      <c r="D16" s="25">
        <v>249039232.43000001</v>
      </c>
      <c r="E16" s="25">
        <v>-8678097.5699999928</v>
      </c>
      <c r="F16" s="26">
        <v>0.96632707016637187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159077534</v>
      </c>
      <c r="D17" s="25">
        <v>152026868.00999999</v>
      </c>
      <c r="E17" s="25">
        <v>-7050665.9900000095</v>
      </c>
      <c r="F17" s="26">
        <v>0.95567780180701056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4616279</v>
      </c>
      <c r="D18" s="25">
        <v>5515389.2699999996</v>
      </c>
      <c r="E18" s="25">
        <v>899110.26999999955</v>
      </c>
      <c r="F18" s="26">
        <v>1.1947694820871961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507053237</v>
      </c>
      <c r="D20" s="22">
        <v>492094413.64999998</v>
      </c>
      <c r="E20" s="22">
        <v>-14958823.350000024</v>
      </c>
      <c r="F20" s="23">
        <v>0.97049851522789898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282227620</v>
      </c>
      <c r="D21" s="25">
        <v>279525742.88</v>
      </c>
      <c r="E21" s="25">
        <v>-2701877.1200000048</v>
      </c>
      <c r="F21" s="26">
        <v>0.99042660275418826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158151923</v>
      </c>
      <c r="D22" s="25">
        <v>184137049.49000001</v>
      </c>
      <c r="E22" s="25">
        <v>25985126.49000001</v>
      </c>
      <c r="F22" s="26">
        <v>1.1643048405424701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18092257</v>
      </c>
      <c r="D23" s="25">
        <v>17432731.039999999</v>
      </c>
      <c r="E23" s="25">
        <v>-659525.96000000089</v>
      </c>
      <c r="F23" s="26">
        <v>0.96354650721576629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6586044</v>
      </c>
      <c r="D24" s="25">
        <v>7536460.4000000004</v>
      </c>
      <c r="E24" s="25">
        <v>950416.40000000037</v>
      </c>
      <c r="F24" s="26">
        <v>1.1443076298913279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41995393</v>
      </c>
      <c r="D26" s="25">
        <v>3462429.84</v>
      </c>
      <c r="E26" s="25">
        <v>-38532963.159999996</v>
      </c>
      <c r="F26" s="26">
        <v>8.2447849458153658E-2</v>
      </c>
      <c r="G26" s="27"/>
      <c r="Q26" s="61"/>
      <c r="R26" s="87">
        <f>IFERROR(ABS(1-S26),0)</f>
        <v>9.5733972458117433E-3</v>
      </c>
      <c r="S26" s="87">
        <f>IFERROR(D21/C21,0)</f>
        <v>0.99042660275418826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9">
        <v>0</v>
      </c>
      <c r="F27" s="30">
        <v>0</v>
      </c>
      <c r="G27" s="27"/>
      <c r="Q27" s="61"/>
      <c r="R27" s="87">
        <f t="shared" ref="R27:R32" si="0">IFERROR(ABS(1-S27),0)</f>
        <v>0.16430484054247008</v>
      </c>
      <c r="S27" s="87">
        <f t="shared" ref="S27:S32" si="1">IFERROR(D22/C22,0)</f>
        <v>1.1643048405424701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>IFERROR(ABS(1-S28),0)</f>
        <v>3.645349278423371E-2</v>
      </c>
      <c r="S28" s="87">
        <f>IFERROR(D23/C23,0)</f>
        <v>0.96354650721576629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0.14430762989132795</v>
      </c>
      <c r="S29" s="87">
        <f t="shared" si="1"/>
        <v>1.1443076298913279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0.91755215054184636</v>
      </c>
      <c r="S31" s="87">
        <f t="shared" si="1"/>
        <v>8.2447849458153658E-2</v>
      </c>
      <c r="T31" s="82"/>
      <c r="U31" s="67"/>
      <c r="V31" s="67"/>
      <c r="W31" s="67"/>
    </row>
    <row r="32" spans="2:23" x14ac:dyDescent="0.25">
      <c r="Q32" s="61"/>
      <c r="R32" s="87">
        <f t="shared" si="0"/>
        <v>1</v>
      </c>
      <c r="S32" s="87">
        <f t="shared" si="1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1:W84"/>
  <sheetViews>
    <sheetView showGridLines="0" view="pageBreakPreview" zoomScale="85" zoomScaleNormal="100" zoomScaleSheetLayoutView="85" workbookViewId="0">
      <selection activeCell="B13" sqref="B13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72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3.6102111873695719E-2</v>
      </c>
      <c r="S13" s="87">
        <f>D16/C16</f>
        <v>0.96389788812630428</v>
      </c>
      <c r="T13" s="80"/>
      <c r="U13" s="67"/>
      <c r="V13" s="67"/>
    </row>
    <row r="14" spans="2:22" x14ac:dyDescent="0.25">
      <c r="B14" s="21" t="s">
        <v>8</v>
      </c>
      <c r="C14" s="22">
        <v>481105023.02999997</v>
      </c>
      <c r="D14" s="22">
        <v>463248300.07999998</v>
      </c>
      <c r="E14" s="22">
        <v>-17856722.949999988</v>
      </c>
      <c r="F14" s="23">
        <v>0.96288393989832344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4.5098225791248892E-2</v>
      </c>
      <c r="S14" s="87">
        <f>D17/C17</f>
        <v>0.95490177420875111</v>
      </c>
      <c r="T14" s="80"/>
      <c r="U14" s="67"/>
      <c r="V14" s="67"/>
    </row>
    <row r="15" spans="2:22" x14ac:dyDescent="0.25">
      <c r="B15" s="24" t="s">
        <v>9</v>
      </c>
      <c r="C15" s="25">
        <v>3136319.03</v>
      </c>
      <c r="D15" s="25">
        <v>3136319.03</v>
      </c>
      <c r="E15" s="25">
        <v>0</v>
      </c>
      <c r="F15" s="26">
        <v>1</v>
      </c>
      <c r="J15" s="78"/>
      <c r="K15" s="78"/>
      <c r="L15" s="78"/>
      <c r="O15" s="27"/>
      <c r="P15" s="27"/>
      <c r="Q15" s="80"/>
      <c r="R15" s="87">
        <f>1-S15</f>
        <v>-0.1639736930304736</v>
      </c>
      <c r="S15" s="87">
        <f>D18/C18</f>
        <v>1.1639736930304736</v>
      </c>
      <c r="T15" s="80"/>
      <c r="U15" s="67"/>
      <c r="V15" s="67"/>
    </row>
    <row r="16" spans="2:22" x14ac:dyDescent="0.25">
      <c r="B16" s="24" t="s">
        <v>10</v>
      </c>
      <c r="C16" s="25">
        <v>292306496</v>
      </c>
      <c r="D16" s="25">
        <v>281753614.18000001</v>
      </c>
      <c r="E16" s="25">
        <v>-10552881.819999993</v>
      </c>
      <c r="F16" s="26">
        <v>0.96389788812630428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180548202</v>
      </c>
      <c r="D17" s="25">
        <v>172405798.41999999</v>
      </c>
      <c r="E17" s="25">
        <v>-8142403.5800000131</v>
      </c>
      <c r="F17" s="26">
        <v>0.95490177420875111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5114006</v>
      </c>
      <c r="D18" s="25">
        <v>5952568.4500000002</v>
      </c>
      <c r="E18" s="25">
        <v>838562.45000000019</v>
      </c>
      <c r="F18" s="26">
        <v>1.1639736930304736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549923511</v>
      </c>
      <c r="D20" s="22">
        <v>526082115.56999999</v>
      </c>
      <c r="E20" s="22">
        <v>-23841395.430000007</v>
      </c>
      <c r="F20" s="23">
        <v>0.95664597902598125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314610034</v>
      </c>
      <c r="D21" s="25">
        <v>303873519.19999999</v>
      </c>
      <c r="E21" s="25">
        <v>-10736514.800000012</v>
      </c>
      <c r="F21" s="26">
        <v>0.96587357795460516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165308591</v>
      </c>
      <c r="D22" s="25">
        <v>190352640.81</v>
      </c>
      <c r="E22" s="25">
        <v>25044049.810000002</v>
      </c>
      <c r="F22" s="26">
        <v>1.1514987796974205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20829328</v>
      </c>
      <c r="D23" s="25">
        <v>19788337.719999999</v>
      </c>
      <c r="E23" s="25">
        <v>-1040990.2800000012</v>
      </c>
      <c r="F23" s="26">
        <v>0.95002285815461729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7030165</v>
      </c>
      <c r="D24" s="25">
        <v>8605188</v>
      </c>
      <c r="E24" s="25">
        <v>1575023</v>
      </c>
      <c r="F24" s="26">
        <v>1.2240378426395397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42145393</v>
      </c>
      <c r="D26" s="25">
        <v>3462429.84</v>
      </c>
      <c r="E26" s="25">
        <v>-38682963.159999996</v>
      </c>
      <c r="F26" s="26">
        <v>8.2154408668107567E-2</v>
      </c>
      <c r="G26" s="27"/>
      <c r="Q26" s="61"/>
      <c r="R26" s="87">
        <f>IFERROR(ABS(1-S26),0)</f>
        <v>3.4126422045394844E-2</v>
      </c>
      <c r="S26" s="87">
        <f>IFERROR(D21/C21,0)</f>
        <v>0.96587357795460516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9">
        <v>0</v>
      </c>
      <c r="F27" s="30">
        <v>0</v>
      </c>
      <c r="G27" s="27"/>
      <c r="Q27" s="61"/>
      <c r="R27" s="87">
        <f t="shared" ref="R27:R32" si="0">IFERROR(ABS(1-S27),0)</f>
        <v>0.15149877969742054</v>
      </c>
      <c r="S27" s="87">
        <f t="shared" ref="S27:S32" si="1">IFERROR(D22/C22,0)</f>
        <v>1.1514987796974205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>IFERROR(ABS(1-S28),0)</f>
        <v>4.9977141845382711E-2</v>
      </c>
      <c r="S28" s="87">
        <f>IFERROR(D23/C23,0)</f>
        <v>0.95002285815461729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0.22403784263953974</v>
      </c>
      <c r="S29" s="87">
        <f t="shared" si="1"/>
        <v>1.2240378426395397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0.91784559133189247</v>
      </c>
      <c r="S31" s="87">
        <f t="shared" si="1"/>
        <v>8.2154408668107567E-2</v>
      </c>
      <c r="T31" s="82"/>
      <c r="U31" s="67"/>
      <c r="V31" s="67"/>
      <c r="W31" s="67"/>
    </row>
    <row r="32" spans="2:23" x14ac:dyDescent="0.25">
      <c r="Q32" s="61"/>
      <c r="R32" s="87">
        <f t="shared" si="0"/>
        <v>1</v>
      </c>
      <c r="S32" s="87">
        <f t="shared" si="1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1:W84"/>
  <sheetViews>
    <sheetView showGridLines="0" view="pageBreakPreview" topLeftCell="A4" zoomScale="85" zoomScaleNormal="100" zoomScaleSheetLayoutView="85" workbookViewId="0">
      <selection activeCell="B14" sqref="B14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73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3.7858777784895659E-2</v>
      </c>
      <c r="S13" s="87">
        <f>D16/C16</f>
        <v>0.96214122221510434</v>
      </c>
      <c r="T13" s="80"/>
      <c r="U13" s="67"/>
      <c r="V13" s="67"/>
    </row>
    <row r="14" spans="2:22" x14ac:dyDescent="0.25">
      <c r="B14" s="21" t="s">
        <v>8</v>
      </c>
      <c r="C14" s="22">
        <v>538306131.02999997</v>
      </c>
      <c r="D14" s="22">
        <v>517483424.15999991</v>
      </c>
      <c r="E14" s="22">
        <v>-20822706.870000064</v>
      </c>
      <c r="F14" s="23">
        <v>0.96131809453821804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4.5198062422302843E-2</v>
      </c>
      <c r="S14" s="87">
        <f>D17/C17</f>
        <v>0.95480193757769716</v>
      </c>
      <c r="T14" s="80"/>
      <c r="U14" s="67"/>
      <c r="V14" s="67"/>
    </row>
    <row r="15" spans="2:22" x14ac:dyDescent="0.25">
      <c r="B15" s="24" t="s">
        <v>9</v>
      </c>
      <c r="C15" s="25">
        <v>3136319.03</v>
      </c>
      <c r="D15" s="25">
        <v>3136319.03</v>
      </c>
      <c r="E15" s="25">
        <v>0</v>
      </c>
      <c r="F15" s="26">
        <v>1</v>
      </c>
      <c r="J15" s="78"/>
      <c r="K15" s="78"/>
      <c r="L15" s="78"/>
      <c r="O15" s="27"/>
      <c r="P15" s="27"/>
      <c r="Q15" s="80"/>
      <c r="R15" s="87">
        <f>1-S15</f>
        <v>-0.12654612755097228</v>
      </c>
      <c r="S15" s="87">
        <f>D18/C18</f>
        <v>1.1265461275509723</v>
      </c>
      <c r="T15" s="80"/>
      <c r="U15" s="67"/>
      <c r="V15" s="67"/>
    </row>
    <row r="16" spans="2:22" x14ac:dyDescent="0.25">
      <c r="B16" s="24" t="s">
        <v>10</v>
      </c>
      <c r="C16" s="25">
        <v>327300177</v>
      </c>
      <c r="D16" s="25">
        <v>314908992.32999998</v>
      </c>
      <c r="E16" s="25">
        <v>-12391184.670000017</v>
      </c>
      <c r="F16" s="26">
        <v>0.96214122221510434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202257902</v>
      </c>
      <c r="D17" s="25">
        <v>193116236.72</v>
      </c>
      <c r="E17" s="25">
        <v>-9141665.2800000012</v>
      </c>
      <c r="F17" s="26">
        <v>0.95480193757769716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5611733</v>
      </c>
      <c r="D18" s="25">
        <v>6321876.0800000001</v>
      </c>
      <c r="E18" s="25">
        <v>710143.08000000007</v>
      </c>
      <c r="F18" s="26">
        <v>1.1265461275509723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592032714</v>
      </c>
      <c r="D20" s="22">
        <v>560607565.9799999</v>
      </c>
      <c r="E20" s="22">
        <v>-31425148.0200001</v>
      </c>
      <c r="F20" s="23">
        <v>0.94691991290873145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346997448</v>
      </c>
      <c r="D21" s="25">
        <v>329382060.31</v>
      </c>
      <c r="E21" s="25">
        <v>-17615387.689999998</v>
      </c>
      <c r="F21" s="26">
        <v>0.94923482062611597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172570259</v>
      </c>
      <c r="D22" s="25">
        <v>196494299.19999999</v>
      </c>
      <c r="E22" s="25">
        <v>23924040.199999988</v>
      </c>
      <c r="F22" s="26">
        <v>1.1386336228422766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22734328</v>
      </c>
      <c r="D23" s="25">
        <v>21799121.170000002</v>
      </c>
      <c r="E23" s="25">
        <v>-935206.82999999821</v>
      </c>
      <c r="F23" s="26">
        <v>0.95886366951334567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7435286</v>
      </c>
      <c r="D24" s="25">
        <v>9305446.5</v>
      </c>
      <c r="E24" s="25">
        <v>1870160.5</v>
      </c>
      <c r="F24" s="26">
        <v>1.2515250253991574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42295393</v>
      </c>
      <c r="D26" s="25">
        <v>3626638.8</v>
      </c>
      <c r="E26" s="25">
        <v>-38668754.200000003</v>
      </c>
      <c r="F26" s="26">
        <v>8.5745480601161453E-2</v>
      </c>
      <c r="G26" s="27"/>
      <c r="Q26" s="61"/>
      <c r="R26" s="87">
        <f>IFERROR(ABS(1-S26),0)</f>
        <v>5.0765179373884028E-2</v>
      </c>
      <c r="S26" s="87">
        <f>IFERROR(D21/C21,0)</f>
        <v>0.94923482062611597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9">
        <v>0</v>
      </c>
      <c r="F27" s="30">
        <v>0</v>
      </c>
      <c r="G27" s="27"/>
      <c r="Q27" s="61"/>
      <c r="R27" s="87">
        <f t="shared" ref="R27:R32" si="0">IFERROR(ABS(1-S27),0)</f>
        <v>0.13863362284227665</v>
      </c>
      <c r="S27" s="87">
        <f t="shared" ref="S27:S32" si="1">IFERROR(D22/C22,0)</f>
        <v>1.1386336228422766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>IFERROR(ABS(1-S28),0)</f>
        <v>4.1136330486654327E-2</v>
      </c>
      <c r="S28" s="87">
        <f>IFERROR(D23/C23,0)</f>
        <v>0.95886366951334567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0.25152502539915744</v>
      </c>
      <c r="S29" s="87">
        <f t="shared" si="1"/>
        <v>1.2515250253991574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0.91425451939883851</v>
      </c>
      <c r="S31" s="87">
        <f t="shared" si="1"/>
        <v>8.5745480601161453E-2</v>
      </c>
      <c r="T31" s="82"/>
      <c r="U31" s="67"/>
      <c r="V31" s="67"/>
      <c r="W31" s="67"/>
    </row>
    <row r="32" spans="2:23" x14ac:dyDescent="0.25">
      <c r="Q32" s="61"/>
      <c r="R32" s="87">
        <f t="shared" si="0"/>
        <v>1</v>
      </c>
      <c r="S32" s="87">
        <f t="shared" si="1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1:W84"/>
  <sheetViews>
    <sheetView showGridLines="0" view="pageBreakPreview" zoomScale="85" zoomScaleNormal="100" zoomScaleSheetLayoutView="85" workbookViewId="0">
      <selection activeCell="B13" sqref="B13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74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4.0101319960002657E-2</v>
      </c>
      <c r="S13" s="87">
        <f>D16/C16</f>
        <v>0.95989868003999734</v>
      </c>
      <c r="T13" s="80"/>
      <c r="U13" s="67"/>
      <c r="V13" s="67"/>
    </row>
    <row r="14" spans="2:22" x14ac:dyDescent="0.25">
      <c r="B14" s="21" t="s">
        <v>8</v>
      </c>
      <c r="C14" s="22">
        <v>595770422.02999997</v>
      </c>
      <c r="D14" s="22">
        <v>571639601.34000003</v>
      </c>
      <c r="E14" s="22">
        <v>-24130820.689999938</v>
      </c>
      <c r="F14" s="23">
        <v>0.95949644393594147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4.6222632370117256E-2</v>
      </c>
      <c r="S14" s="87">
        <f>D17/C17</f>
        <v>0.95377736762988274</v>
      </c>
      <c r="T14" s="80"/>
      <c r="U14" s="67"/>
      <c r="V14" s="67"/>
    </row>
    <row r="15" spans="2:22" x14ac:dyDescent="0.25">
      <c r="B15" s="24" t="s">
        <v>9</v>
      </c>
      <c r="C15" s="25">
        <v>3136319.03</v>
      </c>
      <c r="D15" s="25">
        <v>3136319.03</v>
      </c>
      <c r="E15" s="25">
        <v>0</v>
      </c>
      <c r="F15" s="26">
        <v>1</v>
      </c>
      <c r="J15" s="78"/>
      <c r="K15" s="78"/>
      <c r="L15" s="78"/>
      <c r="O15" s="27"/>
      <c r="P15" s="27"/>
      <c r="Q15" s="80"/>
      <c r="R15" s="87">
        <f>1-S15</f>
        <v>-0.12461861441109368</v>
      </c>
      <c r="S15" s="87">
        <f>D18/C18</f>
        <v>1.1246186144110937</v>
      </c>
      <c r="T15" s="80"/>
      <c r="U15" s="67"/>
      <c r="V15" s="67"/>
    </row>
    <row r="16" spans="2:22" x14ac:dyDescent="0.25">
      <c r="B16" s="24" t="s">
        <v>10</v>
      </c>
      <c r="C16" s="25">
        <v>362428785</v>
      </c>
      <c r="D16" s="25">
        <v>347894912.32999998</v>
      </c>
      <c r="E16" s="25">
        <v>-14533872.670000017</v>
      </c>
      <c r="F16" s="26">
        <v>0.95989868003999734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224095858</v>
      </c>
      <c r="D17" s="25">
        <v>213737557.53999999</v>
      </c>
      <c r="E17" s="25">
        <v>-10358300.460000008</v>
      </c>
      <c r="F17" s="26">
        <v>0.95377736762988274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6109460</v>
      </c>
      <c r="D18" s="25">
        <v>6870812.4400000004</v>
      </c>
      <c r="E18" s="25">
        <v>761352.44000000041</v>
      </c>
      <c r="F18" s="26">
        <v>1.1246186144110937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634647282</v>
      </c>
      <c r="D20" s="22">
        <v>602993120.63999999</v>
      </c>
      <c r="E20" s="22">
        <v>-31654161.360000014</v>
      </c>
      <c r="F20" s="23">
        <v>0.95012322236653013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379384862</v>
      </c>
      <c r="D21" s="25">
        <v>362339480.88999999</v>
      </c>
      <c r="E21" s="25">
        <v>-17045381.110000014</v>
      </c>
      <c r="F21" s="26">
        <v>0.95507100357103858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180126927</v>
      </c>
      <c r="D22" s="25">
        <v>202967803.38</v>
      </c>
      <c r="E22" s="25">
        <v>22840876.379999995</v>
      </c>
      <c r="F22" s="26">
        <v>1.1268043415851978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24810693</v>
      </c>
      <c r="D23" s="25">
        <v>24284017.920000002</v>
      </c>
      <c r="E23" s="25">
        <v>-526675.07999999821</v>
      </c>
      <c r="F23" s="26">
        <v>0.97877225436629289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7879407</v>
      </c>
      <c r="D24" s="25">
        <v>9531090.5</v>
      </c>
      <c r="E24" s="25">
        <v>1651683.5</v>
      </c>
      <c r="F24" s="26">
        <v>1.2096202798002438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42445393</v>
      </c>
      <c r="D26" s="25">
        <v>3870727.95</v>
      </c>
      <c r="E26" s="25">
        <v>-38574665.049999997</v>
      </c>
      <c r="F26" s="26">
        <v>9.1193123126460399E-2</v>
      </c>
      <c r="G26" s="27"/>
      <c r="Q26" s="61"/>
      <c r="R26" s="87">
        <f>IFERROR(ABS(1-S26),0)</f>
        <v>4.4928996428961421E-2</v>
      </c>
      <c r="S26" s="87">
        <f>IFERROR(D21/C21,0)</f>
        <v>0.95507100357103858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9">
        <v>0</v>
      </c>
      <c r="F27" s="30">
        <v>0</v>
      </c>
      <c r="G27" s="27"/>
      <c r="Q27" s="61"/>
      <c r="R27" s="87">
        <f t="shared" ref="R27:R32" si="0">IFERROR(ABS(1-S27),0)</f>
        <v>0.12680434158519782</v>
      </c>
      <c r="S27" s="87">
        <f t="shared" ref="S27:S32" si="1">IFERROR(D22/C22,0)</f>
        <v>1.1268043415851978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>IFERROR(ABS(1-S28),0)</f>
        <v>2.1227745633707107E-2</v>
      </c>
      <c r="S28" s="87">
        <f>IFERROR(D23/C23,0)</f>
        <v>0.97877225436629289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0.20962027980024378</v>
      </c>
      <c r="S29" s="87">
        <f t="shared" si="1"/>
        <v>1.2096202798002438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0.90880687687353956</v>
      </c>
      <c r="S31" s="87">
        <f t="shared" si="1"/>
        <v>9.1193123126460399E-2</v>
      </c>
      <c r="T31" s="82"/>
      <c r="U31" s="67"/>
      <c r="V31" s="67"/>
      <c r="W31" s="67"/>
    </row>
    <row r="32" spans="2:23" x14ac:dyDescent="0.25">
      <c r="Q32" s="61"/>
      <c r="R32" s="87">
        <f t="shared" si="0"/>
        <v>1</v>
      </c>
      <c r="S32" s="87">
        <f t="shared" si="1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1:W84"/>
  <sheetViews>
    <sheetView showGridLines="0" view="pageBreakPreview" topLeftCell="B1" zoomScale="85" zoomScaleNormal="100" zoomScaleSheetLayoutView="85" workbookViewId="0">
      <selection activeCell="B14" sqref="B14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75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3.9232367434161808E-2</v>
      </c>
      <c r="S13" s="87">
        <f>D16/C16</f>
        <v>0.96076763256583819</v>
      </c>
      <c r="T13" s="80"/>
      <c r="U13" s="67"/>
      <c r="V13" s="67"/>
    </row>
    <row r="14" spans="2:22" x14ac:dyDescent="0.25">
      <c r="B14" s="21" t="s">
        <v>8</v>
      </c>
      <c r="C14" s="22">
        <v>656501908.02999997</v>
      </c>
      <c r="D14" s="22">
        <v>630248830</v>
      </c>
      <c r="E14" s="22">
        <v>-26253078.029999971</v>
      </c>
      <c r="F14" s="23">
        <v>0.96001065997084611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4.5341573812656022E-2</v>
      </c>
      <c r="S14" s="87">
        <f>D17/C17</f>
        <v>0.95465842618734398</v>
      </c>
      <c r="T14" s="80"/>
      <c r="U14" s="67"/>
      <c r="V14" s="67"/>
    </row>
    <row r="15" spans="2:22" x14ac:dyDescent="0.25">
      <c r="B15" s="24" t="s">
        <v>9</v>
      </c>
      <c r="C15" s="25">
        <v>3136319.03</v>
      </c>
      <c r="D15" s="25">
        <v>3136319.03</v>
      </c>
      <c r="E15" s="25">
        <v>0</v>
      </c>
      <c r="F15" s="26">
        <v>1</v>
      </c>
      <c r="J15" s="78"/>
      <c r="K15" s="78"/>
      <c r="L15" s="78"/>
      <c r="O15" s="27"/>
      <c r="P15" s="27"/>
      <c r="Q15" s="80"/>
      <c r="R15" s="87">
        <f>1-S15</f>
        <v>-9.5607397395867322E-2</v>
      </c>
      <c r="S15" s="87">
        <f>D18/C18</f>
        <v>1.0956073973958673</v>
      </c>
      <c r="T15" s="80"/>
      <c r="U15" s="67"/>
      <c r="V15" s="67"/>
    </row>
    <row r="16" spans="2:22" x14ac:dyDescent="0.25">
      <c r="B16" s="24" t="s">
        <v>10</v>
      </c>
      <c r="C16" s="25">
        <v>399441313</v>
      </c>
      <c r="D16" s="25">
        <v>383770284.63999999</v>
      </c>
      <c r="E16" s="25">
        <v>-15671028.360000014</v>
      </c>
      <c r="F16" s="26">
        <v>0.96076763256583819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247317086</v>
      </c>
      <c r="D17" s="25">
        <v>236103340.09</v>
      </c>
      <c r="E17" s="25">
        <v>-11213745.909999996</v>
      </c>
      <c r="F17" s="26">
        <v>0.95465842618734398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6607190</v>
      </c>
      <c r="D18" s="25">
        <v>7238886.2400000002</v>
      </c>
      <c r="E18" s="25">
        <v>631696.24000000022</v>
      </c>
      <c r="F18" s="26">
        <v>1.0956073973958673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687984822</v>
      </c>
      <c r="D20" s="22">
        <v>638085310.05000007</v>
      </c>
      <c r="E20" s="22">
        <v>-49899511.949999928</v>
      </c>
      <c r="F20" s="23">
        <v>0.9274700395207266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417243898</v>
      </c>
      <c r="D21" s="25">
        <v>387012432.48000002</v>
      </c>
      <c r="E21" s="25">
        <v>-30231465.519999981</v>
      </c>
      <c r="F21" s="26">
        <v>0.92754485885854709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189837095</v>
      </c>
      <c r="D22" s="25">
        <v>211664789.86000001</v>
      </c>
      <c r="E22" s="25">
        <v>21827694.860000014</v>
      </c>
      <c r="F22" s="26">
        <v>1.1149811887924224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30068908</v>
      </c>
      <c r="D23" s="25">
        <v>25859212.199999999</v>
      </c>
      <c r="E23" s="25">
        <v>-4209695.8000000007</v>
      </c>
      <c r="F23" s="26">
        <v>0.85999838105194903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8239528</v>
      </c>
      <c r="D24" s="25">
        <v>9634605.5099999998</v>
      </c>
      <c r="E24" s="25">
        <v>1395077.5099999998</v>
      </c>
      <c r="F24" s="26">
        <v>1.1693152216971652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42595393</v>
      </c>
      <c r="D26" s="25">
        <v>3914270</v>
      </c>
      <c r="E26" s="25">
        <v>-38681123</v>
      </c>
      <c r="F26" s="26">
        <v>9.1894210249451158E-2</v>
      </c>
      <c r="G26" s="27"/>
      <c r="Q26" s="61"/>
      <c r="R26" s="87">
        <f>IFERROR(ABS(1-S26),0)</f>
        <v>7.2455141141452906E-2</v>
      </c>
      <c r="S26" s="87">
        <f>IFERROR(D21/C21,0)</f>
        <v>0.92754485885854709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9">
        <v>0</v>
      </c>
      <c r="F27" s="30">
        <v>0</v>
      </c>
      <c r="G27" s="27"/>
      <c r="Q27" s="61"/>
      <c r="R27" s="87">
        <f t="shared" ref="R27:R32" si="0">IFERROR(ABS(1-S27),0)</f>
        <v>0.11498118879242236</v>
      </c>
      <c r="S27" s="87">
        <f t="shared" ref="S27:S32" si="1">IFERROR(D22/C22,0)</f>
        <v>1.1149811887924224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>IFERROR(ABS(1-S28),0)</f>
        <v>0.14000161894805097</v>
      </c>
      <c r="S28" s="87">
        <f>IFERROR(D23/C23,0)</f>
        <v>0.85999838105194903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0.16931522169716517</v>
      </c>
      <c r="S29" s="87">
        <f t="shared" si="1"/>
        <v>1.1693152216971652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0.9081057897505489</v>
      </c>
      <c r="S31" s="87">
        <f t="shared" si="1"/>
        <v>9.1894210249451158E-2</v>
      </c>
      <c r="T31" s="82"/>
      <c r="U31" s="67"/>
      <c r="V31" s="67"/>
      <c r="W31" s="67"/>
    </row>
    <row r="32" spans="2:23" x14ac:dyDescent="0.25">
      <c r="Q32" s="61"/>
      <c r="R32" s="87">
        <f t="shared" si="0"/>
        <v>1</v>
      </c>
      <c r="S32" s="87">
        <f t="shared" si="1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1:W84"/>
  <sheetViews>
    <sheetView showGridLines="0" view="pageBreakPreview" topLeftCell="B10" zoomScale="85" zoomScaleNormal="100" zoomScaleSheetLayoutView="85" workbookViewId="0">
      <selection activeCell="I20" sqref="I20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76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-3.5341484390127853E-3</v>
      </c>
      <c r="S13" s="87">
        <f>D16/C16</f>
        <v>1.0035341484390128</v>
      </c>
      <c r="T13" s="80"/>
      <c r="U13" s="67"/>
      <c r="V13" s="67"/>
    </row>
    <row r="14" spans="2:22" x14ac:dyDescent="0.25">
      <c r="B14" s="21" t="s">
        <v>8</v>
      </c>
      <c r="C14" s="22">
        <v>76336483.450000003</v>
      </c>
      <c r="D14" s="22">
        <v>76489337.919999987</v>
      </c>
      <c r="E14" s="22">
        <v>152854.46999998391</v>
      </c>
      <c r="F14" s="23">
        <v>1.0020023776717473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-2.2960596059441007E-2</v>
      </c>
      <c r="S14" s="87">
        <f>D17/C17</f>
        <v>1.022960596059441</v>
      </c>
      <c r="T14" s="80"/>
      <c r="U14" s="67"/>
      <c r="V14" s="67"/>
    </row>
    <row r="15" spans="2:22" x14ac:dyDescent="0.25">
      <c r="B15" s="24" t="s">
        <v>9</v>
      </c>
      <c r="C15" s="25">
        <v>21263558.449999999</v>
      </c>
      <c r="D15" s="25">
        <v>21263558.449999999</v>
      </c>
      <c r="E15" s="25">
        <v>0</v>
      </c>
      <c r="F15" s="26">
        <v>1</v>
      </c>
      <c r="J15" s="78"/>
      <c r="K15" s="78"/>
      <c r="L15" s="78"/>
      <c r="O15" s="27"/>
      <c r="P15" s="27"/>
      <c r="Q15" s="80"/>
      <c r="R15" s="87">
        <f>1-S15</f>
        <v>0.47212005574085669</v>
      </c>
      <c r="S15" s="87">
        <f>D18/C18</f>
        <v>0.52787994425914331</v>
      </c>
      <c r="T15" s="80"/>
      <c r="U15" s="67"/>
      <c r="V15" s="67"/>
    </row>
    <row r="16" spans="2:22" x14ac:dyDescent="0.25">
      <c r="B16" s="24" t="s">
        <v>10</v>
      </c>
      <c r="C16" s="25">
        <v>33522279</v>
      </c>
      <c r="D16" s="25">
        <v>33640751.710000001</v>
      </c>
      <c r="E16" s="25">
        <v>118472.71000000089</v>
      </c>
      <c r="F16" s="26">
        <v>1.0035341484390128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20620628</v>
      </c>
      <c r="D17" s="25">
        <v>21094089.91</v>
      </c>
      <c r="E17" s="25">
        <v>473461.91000000015</v>
      </c>
      <c r="F17" s="26">
        <v>1.022960596059441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930018</v>
      </c>
      <c r="D18" s="25">
        <v>490937.85</v>
      </c>
      <c r="E18" s="25">
        <v>-439080.15</v>
      </c>
      <c r="F18" s="26">
        <v>0.52787994425914331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59384732</v>
      </c>
      <c r="D20" s="22">
        <v>44911947.169999994</v>
      </c>
      <c r="E20" s="22">
        <v>-14472784.830000006</v>
      </c>
      <c r="F20" s="23">
        <v>0.75628778067062752</v>
      </c>
      <c r="G20" s="27"/>
      <c r="I20" s="31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30630858</v>
      </c>
      <c r="D21" s="25">
        <v>38994479.729999997</v>
      </c>
      <c r="E21" s="25">
        <v>8363621.7299999967</v>
      </c>
      <c r="F21" s="26">
        <v>1.2730456237954548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14812790</v>
      </c>
      <c r="D22" s="25">
        <v>4021462.35</v>
      </c>
      <c r="E22" s="25">
        <v>-10791327.65</v>
      </c>
      <c r="F22" s="26">
        <v>0.27148581394862142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3422917</v>
      </c>
      <c r="D23" s="25">
        <v>1259739.69</v>
      </c>
      <c r="E23" s="25">
        <v>-2163177.31</v>
      </c>
      <c r="F23" s="26">
        <v>0.36803103610166416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893167</v>
      </c>
      <c r="D24" s="25">
        <v>501922.4</v>
      </c>
      <c r="E24" s="25">
        <v>-391244.6</v>
      </c>
      <c r="F24" s="26">
        <v>0.56195806607275012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9625000</v>
      </c>
      <c r="D26" s="25">
        <v>134343</v>
      </c>
      <c r="E26" s="25">
        <v>-9490657</v>
      </c>
      <c r="F26" s="26">
        <v>1.3957714285714285E-2</v>
      </c>
      <c r="G26" s="27"/>
      <c r="Q26" s="61"/>
      <c r="R26" s="87">
        <f>IFERROR(ABS(1-S26),0)</f>
        <v>0.27304562379545483</v>
      </c>
      <c r="S26" s="87">
        <f>IFERROR(D21/C21,0)</f>
        <v>1.2730456237954548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9">
        <v>0</v>
      </c>
      <c r="F27" s="30">
        <v>0</v>
      </c>
      <c r="G27" s="27"/>
      <c r="Q27" s="61"/>
      <c r="R27" s="87">
        <f t="shared" ref="R27:R32" si="0">IFERROR(ABS(1-S27),0)</f>
        <v>0.72851418605137863</v>
      </c>
      <c r="S27" s="87">
        <f t="shared" ref="S27:S32" si="1">IFERROR(D22/C22,0)</f>
        <v>0.27148581394862142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>IFERROR(ABS(1-S28),0)</f>
        <v>0.6319689638983359</v>
      </c>
      <c r="S28" s="87">
        <f>IFERROR(D23/C23,0)</f>
        <v>0.36803103610166416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0.43804193392724988</v>
      </c>
      <c r="S29" s="87">
        <f t="shared" si="1"/>
        <v>0.56195806607275012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0.98604228571428576</v>
      </c>
      <c r="S31" s="87">
        <f t="shared" si="1"/>
        <v>1.3957714285714285E-2</v>
      </c>
      <c r="T31" s="82"/>
      <c r="U31" s="67"/>
      <c r="V31" s="67"/>
      <c r="W31" s="67"/>
    </row>
    <row r="32" spans="2:23" x14ac:dyDescent="0.25">
      <c r="Q32" s="61"/>
      <c r="R32" s="87">
        <f t="shared" si="0"/>
        <v>1</v>
      </c>
      <c r="S32" s="87">
        <f t="shared" si="1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1:W84"/>
  <sheetViews>
    <sheetView showGridLines="0" view="pageBreakPreview" topLeftCell="B4" zoomScaleNormal="100" zoomScaleSheetLayoutView="100" workbookViewId="0">
      <selection activeCell="B13" sqref="B13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77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-8.7964726863403175E-3</v>
      </c>
      <c r="S13" s="87">
        <f>D16/C16</f>
        <v>1.0087964726863403</v>
      </c>
      <c r="T13" s="80"/>
      <c r="U13" s="67"/>
      <c r="V13" s="67"/>
    </row>
    <row r="14" spans="2:22" x14ac:dyDescent="0.25">
      <c r="B14" s="21" t="s">
        <v>8</v>
      </c>
      <c r="C14" s="22">
        <v>131438466.45</v>
      </c>
      <c r="D14" s="22">
        <v>131748424.94</v>
      </c>
      <c r="E14" s="22">
        <v>309958.48999999464</v>
      </c>
      <c r="F14" s="23">
        <v>1.0023582022703978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-1.7757916976226529E-3</v>
      </c>
      <c r="S14" s="87">
        <f>D17/C17</f>
        <v>1.0017757916976227</v>
      </c>
      <c r="T14" s="80"/>
      <c r="U14" s="67"/>
      <c r="V14" s="67"/>
    </row>
    <row r="15" spans="2:22" x14ac:dyDescent="0.25">
      <c r="B15" s="24" t="s">
        <v>9</v>
      </c>
      <c r="C15" s="25">
        <v>21263558.449999999</v>
      </c>
      <c r="D15" s="25">
        <v>21263558.449999999</v>
      </c>
      <c r="E15" s="25">
        <v>0</v>
      </c>
      <c r="F15" s="26">
        <v>1</v>
      </c>
      <c r="J15" s="78"/>
      <c r="K15" s="78"/>
      <c r="L15" s="78"/>
      <c r="O15" s="27"/>
      <c r="P15" s="27"/>
      <c r="Q15" s="80"/>
      <c r="R15" s="87">
        <f>1-S15</f>
        <v>0.24905139955359967</v>
      </c>
      <c r="S15" s="87">
        <f>D18/C18</f>
        <v>0.75094860044640033</v>
      </c>
      <c r="T15" s="80"/>
      <c r="U15" s="67"/>
      <c r="V15" s="67"/>
    </row>
    <row r="16" spans="2:22" x14ac:dyDescent="0.25">
      <c r="B16" s="24" t="s">
        <v>10</v>
      </c>
      <c r="C16" s="25">
        <v>66895100</v>
      </c>
      <c r="D16" s="25">
        <v>67483540.920000002</v>
      </c>
      <c r="E16" s="25">
        <v>588440.92000000179</v>
      </c>
      <c r="F16" s="26">
        <v>1.0087964726863403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41863142</v>
      </c>
      <c r="D17" s="25">
        <v>41937482.219999999</v>
      </c>
      <c r="E17" s="25">
        <v>74340.219999998808</v>
      </c>
      <c r="F17" s="26">
        <v>1.0017757916976227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1416666</v>
      </c>
      <c r="D18" s="25">
        <v>1063843.3500000001</v>
      </c>
      <c r="E18" s="25">
        <v>-352822.64999999991</v>
      </c>
      <c r="F18" s="26">
        <v>0.75094860044640033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120247973</v>
      </c>
      <c r="D20" s="22">
        <v>110866089.95</v>
      </c>
      <c r="E20" s="22">
        <v>-9381883.049999997</v>
      </c>
      <c r="F20" s="23">
        <v>0.92197886736934853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56513153</v>
      </c>
      <c r="D21" s="25">
        <v>76415199.030000001</v>
      </c>
      <c r="E21" s="25">
        <v>19902046.030000001</v>
      </c>
      <c r="F21" s="26">
        <v>1.3521666191585524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23757682</v>
      </c>
      <c r="D22" s="25">
        <v>9462608.4399999995</v>
      </c>
      <c r="E22" s="25">
        <v>-14295073.560000001</v>
      </c>
      <c r="F22" s="26">
        <v>0.3982967883819642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10160834</v>
      </c>
      <c r="D23" s="25">
        <v>2668113.08</v>
      </c>
      <c r="E23" s="25">
        <v>-7492720.9199999999</v>
      </c>
      <c r="F23" s="26">
        <v>0.26258800015825473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2304000</v>
      </c>
      <c r="D24" s="25">
        <v>923522.4</v>
      </c>
      <c r="E24" s="25">
        <v>-1380477.6</v>
      </c>
      <c r="F24" s="26">
        <v>0.40083437500000002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6250000</v>
      </c>
      <c r="D26" s="25">
        <v>134343</v>
      </c>
      <c r="E26" s="25">
        <v>-6115657</v>
      </c>
      <c r="F26" s="26">
        <v>2.1494880000000001E-2</v>
      </c>
      <c r="G26" s="27"/>
      <c r="Q26" s="61"/>
      <c r="R26" s="87">
        <f>IFERROR(ABS(1-S26),0)</f>
        <v>0.35216661915855241</v>
      </c>
      <c r="S26" s="87">
        <f>IFERROR(D21/C21,0)</f>
        <v>1.3521666191585524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21262304</v>
      </c>
      <c r="D27" s="29">
        <v>21262304</v>
      </c>
      <c r="E27" s="29">
        <v>0</v>
      </c>
      <c r="F27" s="30">
        <v>1</v>
      </c>
      <c r="G27" s="27"/>
      <c r="Q27" s="61"/>
      <c r="R27" s="87">
        <f t="shared" ref="R27:R32" si="0">IFERROR(ABS(1-S27),0)</f>
        <v>0.60170321161803586</v>
      </c>
      <c r="S27" s="87">
        <f t="shared" ref="S27:S32" si="1">IFERROR(D22/C22,0)</f>
        <v>0.3982967883819642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>IFERROR(ABS(1-S28),0)</f>
        <v>0.73741199984174521</v>
      </c>
      <c r="S28" s="87">
        <f>IFERROR(D23/C23,0)</f>
        <v>0.26258800015825473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0.59916562499999992</v>
      </c>
      <c r="S29" s="87">
        <f t="shared" si="1"/>
        <v>0.40083437500000002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0.97850512000000001</v>
      </c>
      <c r="S31" s="87">
        <f t="shared" si="1"/>
        <v>2.1494880000000001E-2</v>
      </c>
      <c r="T31" s="82"/>
      <c r="U31" s="67"/>
      <c r="V31" s="67"/>
      <c r="W31" s="67"/>
    </row>
    <row r="32" spans="2:23" x14ac:dyDescent="0.25">
      <c r="Q32" s="61"/>
      <c r="R32" s="87">
        <f t="shared" si="0"/>
        <v>0</v>
      </c>
      <c r="S32" s="87">
        <f t="shared" si="1"/>
        <v>1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1:W84"/>
  <sheetViews>
    <sheetView showGridLines="0" view="pageBreakPreview" topLeftCell="B1" zoomScaleNormal="100" zoomScaleSheetLayoutView="100" workbookViewId="0">
      <selection activeCell="I16" sqref="I16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78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-2.4827391849462366E-2</v>
      </c>
      <c r="S13" s="87">
        <f>D16/C16</f>
        <v>1.0248273918494624</v>
      </c>
      <c r="T13" s="80"/>
      <c r="U13" s="67"/>
      <c r="V13" s="67"/>
    </row>
    <row r="14" spans="2:22" x14ac:dyDescent="0.25">
      <c r="B14" s="21" t="s">
        <v>8</v>
      </c>
      <c r="C14" s="22">
        <v>186774561.44999999</v>
      </c>
      <c r="D14" s="22">
        <v>189537939.72</v>
      </c>
      <c r="E14" s="22">
        <v>2763378.2700000107</v>
      </c>
      <c r="F14" s="23">
        <v>1.0147952603852841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-1.5439065318813228E-2</v>
      </c>
      <c r="S14" s="87">
        <f>D17/C17</f>
        <v>1.0154390653188132</v>
      </c>
      <c r="T14" s="80"/>
      <c r="U14" s="67"/>
      <c r="V14" s="67"/>
    </row>
    <row r="15" spans="2:22" x14ac:dyDescent="0.25">
      <c r="B15" s="24" t="s">
        <v>9</v>
      </c>
      <c r="C15" s="25">
        <v>21263558.449999999</v>
      </c>
      <c r="D15" s="25">
        <v>21263558.449999999</v>
      </c>
      <c r="E15" s="25">
        <v>0</v>
      </c>
      <c r="F15" s="26">
        <v>1</v>
      </c>
      <c r="J15" s="78"/>
      <c r="K15" s="78"/>
      <c r="L15" s="78"/>
      <c r="O15" s="27"/>
      <c r="P15" s="27"/>
      <c r="Q15" s="80"/>
      <c r="R15" s="87">
        <f>1-S15</f>
        <v>0.33080062625911821</v>
      </c>
      <c r="S15" s="87">
        <f>D18/C18</f>
        <v>0.66919937374088179</v>
      </c>
      <c r="T15" s="80"/>
      <c r="U15" s="67"/>
      <c r="V15" s="67"/>
    </row>
    <row r="16" spans="2:22" x14ac:dyDescent="0.25">
      <c r="B16" s="24" t="s">
        <v>10</v>
      </c>
      <c r="C16" s="25">
        <v>100529320</v>
      </c>
      <c r="D16" s="25">
        <v>103025200.81999999</v>
      </c>
      <c r="E16" s="25">
        <v>2495880.8199999928</v>
      </c>
      <c r="F16" s="26">
        <v>1.0248273918494624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62856684</v>
      </c>
      <c r="D17" s="25">
        <v>63827132.450000003</v>
      </c>
      <c r="E17" s="25">
        <v>970448.45000000298</v>
      </c>
      <c r="F17" s="26">
        <v>1.0154390653188132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2124999</v>
      </c>
      <c r="D18" s="25">
        <v>1422048</v>
      </c>
      <c r="E18" s="25">
        <v>-702951</v>
      </c>
      <c r="F18" s="26">
        <v>0.66919937374088179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166195844</v>
      </c>
      <c r="D20" s="22">
        <v>155385042.80000001</v>
      </c>
      <c r="E20" s="22">
        <v>-10810801.199999988</v>
      </c>
      <c r="F20" s="23">
        <v>0.93495143476632314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86001234</v>
      </c>
      <c r="D21" s="25">
        <v>114724537.52</v>
      </c>
      <c r="E21" s="25">
        <v>28723303.519999996</v>
      </c>
      <c r="F21" s="26">
        <v>1.3339871090686908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34684055</v>
      </c>
      <c r="D22" s="25">
        <v>14088162.810000001</v>
      </c>
      <c r="E22" s="25">
        <v>-20595892.189999998</v>
      </c>
      <c r="F22" s="26">
        <v>0.40618557461058113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12553751</v>
      </c>
      <c r="D23" s="25">
        <v>4108643.47</v>
      </c>
      <c r="E23" s="25">
        <v>-8445107.5299999993</v>
      </c>
      <c r="F23" s="26">
        <v>0.3272841296597328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3319500</v>
      </c>
      <c r="D24" s="25">
        <v>1067052</v>
      </c>
      <c r="E24" s="25">
        <v>-2252448</v>
      </c>
      <c r="F24" s="26">
        <v>0.32144961590600996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8375000</v>
      </c>
      <c r="D26" s="25">
        <v>134343</v>
      </c>
      <c r="E26" s="25">
        <v>-8240657</v>
      </c>
      <c r="F26" s="26">
        <v>1.6040955223880597E-2</v>
      </c>
      <c r="G26" s="27"/>
      <c r="Q26" s="61"/>
      <c r="R26" s="87">
        <f>IFERROR(ABS(1-S26),0)</f>
        <v>0.33398710906869078</v>
      </c>
      <c r="S26" s="87">
        <f>IFERROR(D21/C21,0)</f>
        <v>1.3339871090686908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21262304</v>
      </c>
      <c r="D27" s="29">
        <v>21262304</v>
      </c>
      <c r="E27" s="29">
        <v>0</v>
      </c>
      <c r="F27" s="30">
        <v>1</v>
      </c>
      <c r="G27" s="27"/>
      <c r="Q27" s="61"/>
      <c r="R27" s="87">
        <f t="shared" ref="R27:R32" si="0">IFERROR(ABS(1-S27),0)</f>
        <v>0.59381442538941887</v>
      </c>
      <c r="S27" s="87">
        <f t="shared" ref="S27:S32" si="1">IFERROR(D22/C22,0)</f>
        <v>0.40618557461058113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>IFERROR(ABS(1-S28),0)</f>
        <v>0.67271587034026714</v>
      </c>
      <c r="S28" s="87">
        <f>IFERROR(D23/C23,0)</f>
        <v>0.3272841296597328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0.67855038409399004</v>
      </c>
      <c r="S29" s="87">
        <f t="shared" si="1"/>
        <v>0.32144961590600996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0.9839590447761194</v>
      </c>
      <c r="S31" s="87">
        <f t="shared" si="1"/>
        <v>1.6040955223880597E-2</v>
      </c>
      <c r="T31" s="82"/>
      <c r="U31" s="67"/>
      <c r="V31" s="67"/>
      <c r="W31" s="67"/>
    </row>
    <row r="32" spans="2:23" x14ac:dyDescent="0.25">
      <c r="Q32" s="61"/>
      <c r="R32" s="87">
        <f t="shared" si="0"/>
        <v>0</v>
      </c>
      <c r="S32" s="87">
        <f t="shared" si="1"/>
        <v>1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W84"/>
  <sheetViews>
    <sheetView showGridLines="0" view="pageBreakPreview" topLeftCell="B1" zoomScaleNormal="100" zoomScaleSheetLayoutView="100" workbookViewId="0">
      <selection activeCell="B13" sqref="B13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5" width="11.42578125" style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31</v>
      </c>
      <c r="C11" s="152"/>
      <c r="D11" s="152"/>
      <c r="E11" s="152"/>
      <c r="F11" s="153"/>
      <c r="Q11" s="69"/>
      <c r="R11" s="77" t="s">
        <v>3</v>
      </c>
      <c r="S11" s="77" t="s">
        <v>4</v>
      </c>
      <c r="T11" s="69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Q12" s="40"/>
      <c r="R12" s="77"/>
      <c r="S12" s="77"/>
      <c r="T12" s="4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Q13" s="40"/>
      <c r="R13" s="77">
        <f>1-S13</f>
        <v>2.9403911586878273E-4</v>
      </c>
      <c r="S13" s="77">
        <f>D16/C16</f>
        <v>0.99970596088413122</v>
      </c>
      <c r="T13" s="40"/>
      <c r="U13" s="67"/>
      <c r="V13" s="67"/>
    </row>
    <row r="14" spans="2:22" x14ac:dyDescent="0.25">
      <c r="B14" s="21" t="s">
        <v>8</v>
      </c>
      <c r="C14" s="22">
        <f>SUM(C15:C18)</f>
        <v>298787856.48000002</v>
      </c>
      <c r="D14" s="22">
        <f>SUM(D15:D18)</f>
        <v>298792341.01999998</v>
      </c>
      <c r="E14" s="22">
        <f>+D14-C14</f>
        <v>4484.539999961853</v>
      </c>
      <c r="F14" s="23">
        <f>IFERROR(D14/C14,0)</f>
        <v>1.0000150091106539</v>
      </c>
      <c r="Q14" s="40"/>
      <c r="R14" s="77">
        <f>1-S14</f>
        <v>1.2536057838239412E-3</v>
      </c>
      <c r="S14" s="77">
        <f>D17/C17</f>
        <v>0.99874639421617606</v>
      </c>
      <c r="T14" s="40"/>
      <c r="U14" s="67"/>
      <c r="V14" s="67"/>
    </row>
    <row r="15" spans="2:22" x14ac:dyDescent="0.25">
      <c r="B15" s="24" t="s">
        <v>9</v>
      </c>
      <c r="C15" s="25">
        <v>39153979.600000001</v>
      </c>
      <c r="D15" s="25">
        <v>39153979.600000001</v>
      </c>
      <c r="E15" s="25">
        <v>0</v>
      </c>
      <c r="F15" s="26">
        <v>1</v>
      </c>
      <c r="Q15" s="40"/>
      <c r="R15" s="77">
        <f>1-S15</f>
        <v>-3.6723687778317027E-2</v>
      </c>
      <c r="S15" s="77">
        <f>D18/C18</f>
        <v>1.036723687778317</v>
      </c>
      <c r="T15" s="40"/>
      <c r="U15" s="67"/>
      <c r="V15" s="67"/>
    </row>
    <row r="16" spans="2:22" x14ac:dyDescent="0.25">
      <c r="B16" s="24" t="s">
        <v>10</v>
      </c>
      <c r="C16" s="25">
        <v>157866275.25</v>
      </c>
      <c r="D16" s="25">
        <v>157819856.38999999</v>
      </c>
      <c r="E16" s="25">
        <v>-46418.860000014305</v>
      </c>
      <c r="F16" s="26">
        <v>0.99970596088413122</v>
      </c>
      <c r="Q16" s="40"/>
      <c r="R16" s="75"/>
      <c r="S16" s="75"/>
      <c r="T16" s="40"/>
      <c r="U16" s="67"/>
      <c r="V16" s="67"/>
    </row>
    <row r="17" spans="2:23" x14ac:dyDescent="0.25">
      <c r="B17" s="24" t="s">
        <v>11</v>
      </c>
      <c r="C17" s="25">
        <v>97067955.150000006</v>
      </c>
      <c r="D17" s="25">
        <v>96946270.200000003</v>
      </c>
      <c r="E17" s="25">
        <v>-121684.95000000298</v>
      </c>
      <c r="F17" s="26">
        <v>0.99874639421617606</v>
      </c>
      <c r="Q17" s="40"/>
      <c r="R17" s="75"/>
      <c r="S17" s="75"/>
      <c r="T17" s="40"/>
      <c r="U17" s="67"/>
      <c r="V17" s="67"/>
    </row>
    <row r="18" spans="2:23" x14ac:dyDescent="0.25">
      <c r="B18" s="24" t="s">
        <v>12</v>
      </c>
      <c r="C18" s="25">
        <v>4699646.4799999967</v>
      </c>
      <c r="D18" s="25">
        <v>4872234.8299999833</v>
      </c>
      <c r="E18" s="25">
        <v>172588.34999998659</v>
      </c>
      <c r="F18" s="26">
        <v>1.036723687778317</v>
      </c>
      <c r="Q18" s="40"/>
      <c r="R18" s="75"/>
      <c r="S18" s="75"/>
      <c r="T18" s="4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Q19" s="40"/>
      <c r="R19" s="75"/>
      <c r="S19" s="75"/>
      <c r="T19" s="40"/>
      <c r="U19" s="67"/>
      <c r="V19" s="67"/>
    </row>
    <row r="20" spans="2:23" x14ac:dyDescent="0.25">
      <c r="B20" s="21" t="s">
        <v>14</v>
      </c>
      <c r="C20" s="22">
        <f>SUM(C21:C27)</f>
        <v>241717980.8927806</v>
      </c>
      <c r="D20" s="22">
        <f>SUM(D21:D27)</f>
        <v>231289866.89000002</v>
      </c>
      <c r="E20" s="22">
        <f>+D20-C20</f>
        <v>-10428114.002780586</v>
      </c>
      <c r="F20" s="23">
        <f>IFERROR(D20/C20,0)</f>
        <v>0.95685834390861391</v>
      </c>
      <c r="G20" s="27"/>
      <c r="Q20" s="61"/>
      <c r="R20" s="76"/>
      <c r="S20" s="76"/>
      <c r="T20" s="40"/>
      <c r="U20" s="67"/>
      <c r="V20" s="67"/>
    </row>
    <row r="21" spans="2:23" x14ac:dyDescent="0.25">
      <c r="B21" s="24" t="s">
        <v>15</v>
      </c>
      <c r="C21" s="25">
        <v>166365968.31097108</v>
      </c>
      <c r="D21" s="25">
        <v>164071266.91</v>
      </c>
      <c r="E21" s="25">
        <v>-2294701.4009710848</v>
      </c>
      <c r="F21" s="26">
        <v>0.9862069062304748</v>
      </c>
      <c r="G21" s="27"/>
      <c r="Q21" s="61"/>
      <c r="R21" s="76"/>
      <c r="S21" s="76"/>
      <c r="T21" s="40"/>
      <c r="U21" s="67"/>
      <c r="V21" s="67"/>
    </row>
    <row r="22" spans="2:23" x14ac:dyDescent="0.25">
      <c r="B22" s="24" t="s">
        <v>16</v>
      </c>
      <c r="C22" s="25">
        <v>37486512.376333326</v>
      </c>
      <c r="D22" s="25">
        <v>33401559.440000001</v>
      </c>
      <c r="E22" s="25">
        <v>-4084952.9363333248</v>
      </c>
      <c r="F22" s="26">
        <v>0.89102872800425381</v>
      </c>
      <c r="G22" s="27"/>
      <c r="Q22" s="61"/>
      <c r="R22" s="76"/>
      <c r="S22" s="76"/>
      <c r="T22" s="40"/>
      <c r="U22" s="67"/>
      <c r="V22" s="67"/>
    </row>
    <row r="23" spans="2:23" x14ac:dyDescent="0.25">
      <c r="B23" s="24" t="s">
        <v>17</v>
      </c>
      <c r="C23" s="25">
        <v>11698928.703809524</v>
      </c>
      <c r="D23" s="25">
        <v>10487997.459999999</v>
      </c>
      <c r="E23" s="25">
        <v>-1210931.2438095249</v>
      </c>
      <c r="F23" s="26">
        <v>0.89649212552127022</v>
      </c>
      <c r="G23" s="27"/>
      <c r="Q23" s="61"/>
      <c r="R23" s="76"/>
      <c r="S23" s="76"/>
      <c r="T23" s="40"/>
      <c r="U23" s="67"/>
      <c r="V23" s="67"/>
      <c r="W23" s="67"/>
    </row>
    <row r="24" spans="2:23" x14ac:dyDescent="0.25">
      <c r="B24" s="24" t="s">
        <v>18</v>
      </c>
      <c r="C24" s="25">
        <v>2752018.9000000004</v>
      </c>
      <c r="D24" s="25">
        <v>2544454.25</v>
      </c>
      <c r="E24" s="25">
        <v>-207564.65000000037</v>
      </c>
      <c r="F24" s="26">
        <v>0.92457731667467824</v>
      </c>
      <c r="G24" s="27"/>
      <c r="Q24" s="61"/>
      <c r="R24" s="76"/>
      <c r="S24" s="76"/>
      <c r="T24" s="4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77" t="s">
        <v>3</v>
      </c>
      <c r="S25" s="77" t="s">
        <v>4</v>
      </c>
      <c r="T25" s="72"/>
      <c r="U25" s="67"/>
      <c r="V25" s="67"/>
      <c r="W25" s="67"/>
    </row>
    <row r="26" spans="2:23" x14ac:dyDescent="0.25">
      <c r="B26" s="24" t="s">
        <v>20</v>
      </c>
      <c r="C26" s="25">
        <v>4953804.6016666666</v>
      </c>
      <c r="D26" s="25">
        <v>2323840.8300000038</v>
      </c>
      <c r="E26" s="25">
        <v>-2629963.7716666628</v>
      </c>
      <c r="F26" s="26">
        <v>0.46910223895754122</v>
      </c>
      <c r="G26" s="27"/>
      <c r="Q26" s="61"/>
      <c r="R26" s="77">
        <f>IFERROR(ABS(1-S26),0)</f>
        <v>1.37930937695252E-2</v>
      </c>
      <c r="S26" s="77">
        <f>IFERROR(D21/C21,0)</f>
        <v>0.9862069062304748</v>
      </c>
      <c r="T26" s="72"/>
      <c r="U26" s="67"/>
      <c r="V26" s="67"/>
      <c r="W26" s="67"/>
    </row>
    <row r="27" spans="2:23" x14ac:dyDescent="0.25">
      <c r="B27" s="28" t="s">
        <v>21</v>
      </c>
      <c r="C27" s="29">
        <v>18460748</v>
      </c>
      <c r="D27" s="29">
        <v>18460748</v>
      </c>
      <c r="E27" s="29">
        <v>0</v>
      </c>
      <c r="F27" s="30">
        <v>1</v>
      </c>
      <c r="G27" s="27"/>
      <c r="Q27" s="61"/>
      <c r="R27" s="77">
        <f t="shared" ref="R27:R32" si="0">IFERROR(ABS(1-S27),0)</f>
        <v>0.10897127199574619</v>
      </c>
      <c r="S27" s="77">
        <f t="shared" ref="S27:S32" si="1">IFERROR(D22/C22,0)</f>
        <v>0.89102872800425381</v>
      </c>
      <c r="T27" s="73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77">
        <f t="shared" si="0"/>
        <v>0.10350787447872978</v>
      </c>
      <c r="S28" s="77">
        <f t="shared" si="1"/>
        <v>0.89649212552127022</v>
      </c>
      <c r="T28" s="74"/>
      <c r="U28" s="67"/>
      <c r="V28" s="67"/>
      <c r="W28" s="67"/>
    </row>
    <row r="29" spans="2:23" x14ac:dyDescent="0.25">
      <c r="H29" s="31"/>
      <c r="Q29" s="61"/>
      <c r="R29" s="77">
        <f t="shared" si="0"/>
        <v>7.542268332532176E-2</v>
      </c>
      <c r="S29" s="77">
        <f t="shared" si="1"/>
        <v>0.92457731667467824</v>
      </c>
      <c r="T29" s="74"/>
      <c r="U29" s="67"/>
      <c r="V29" s="67"/>
      <c r="W29" s="67"/>
    </row>
    <row r="30" spans="2:23" x14ac:dyDescent="0.25">
      <c r="Q30" s="61"/>
      <c r="R30" s="77">
        <f t="shared" si="0"/>
        <v>1</v>
      </c>
      <c r="S30" s="77">
        <f t="shared" si="1"/>
        <v>0</v>
      </c>
      <c r="T30" s="72"/>
      <c r="U30" s="67"/>
      <c r="V30" s="67"/>
      <c r="W30" s="67"/>
    </row>
    <row r="31" spans="2:23" x14ac:dyDescent="0.25">
      <c r="B31" s="48"/>
      <c r="Q31" s="61"/>
      <c r="R31" s="77">
        <f t="shared" si="0"/>
        <v>0.53089776104245878</v>
      </c>
      <c r="S31" s="77">
        <f t="shared" si="1"/>
        <v>0.46910223895754122</v>
      </c>
      <c r="T31" s="72"/>
      <c r="U31" s="67"/>
      <c r="V31" s="67"/>
      <c r="W31" s="67"/>
    </row>
    <row r="32" spans="2:23" x14ac:dyDescent="0.25">
      <c r="Q32" s="61"/>
      <c r="R32" s="77">
        <f t="shared" si="0"/>
        <v>0</v>
      </c>
      <c r="S32" s="77">
        <f t="shared" si="1"/>
        <v>1</v>
      </c>
      <c r="T32" s="72"/>
      <c r="U32" s="67"/>
      <c r="V32" s="67"/>
      <c r="W32" s="67"/>
    </row>
    <row r="33" spans="17:23" x14ac:dyDescent="0.25">
      <c r="Q33" s="71"/>
      <c r="R33" s="73"/>
      <c r="S33" s="73"/>
      <c r="T33" s="73"/>
      <c r="U33" s="67"/>
      <c r="V33" s="67"/>
      <c r="W33" s="67"/>
    </row>
    <row r="34" spans="17:23" x14ac:dyDescent="0.25">
      <c r="Q34" s="71"/>
      <c r="R34" s="74"/>
      <c r="S34" s="74"/>
      <c r="T34" s="74"/>
      <c r="U34" s="67"/>
      <c r="V34" s="67"/>
      <c r="W34" s="67"/>
    </row>
    <row r="35" spans="17:23" x14ac:dyDescent="0.25">
      <c r="Q35" s="69"/>
      <c r="R35" s="74"/>
      <c r="S35" s="74"/>
      <c r="T35" s="74"/>
      <c r="U35" s="67"/>
      <c r="V35" s="67"/>
      <c r="W35" s="67"/>
    </row>
    <row r="36" spans="17:23" x14ac:dyDescent="0.25">
      <c r="Q36" s="69"/>
      <c r="R36" s="75"/>
      <c r="S36" s="75"/>
      <c r="T36" s="69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4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1:W84"/>
  <sheetViews>
    <sheetView showGridLines="0" view="pageBreakPreview" topLeftCell="B4" zoomScaleNormal="100" zoomScaleSheetLayoutView="100" workbookViewId="0">
      <selection activeCell="I14" sqref="I14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79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1.1624067344698452E-2</v>
      </c>
      <c r="S13" s="87">
        <f>D16/C16</f>
        <v>0.98837593265530155</v>
      </c>
      <c r="T13" s="80"/>
      <c r="U13" s="67"/>
      <c r="V13" s="67"/>
    </row>
    <row r="14" spans="2:22" x14ac:dyDescent="0.25">
      <c r="B14" s="21" t="s">
        <v>8</v>
      </c>
      <c r="C14" s="22">
        <v>241854459.44999999</v>
      </c>
      <c r="D14" s="22">
        <v>237658083.67999998</v>
      </c>
      <c r="E14" s="22">
        <v>-4196375.7700000107</v>
      </c>
      <c r="F14" s="23">
        <v>0.98264916934116919</v>
      </c>
      <c r="I14" s="31"/>
      <c r="J14" s="78"/>
      <c r="K14" s="78"/>
      <c r="L14" s="78"/>
      <c r="M14" s="78"/>
      <c r="N14" s="78"/>
      <c r="O14" s="27"/>
      <c r="P14" s="27"/>
      <c r="Q14" s="80"/>
      <c r="R14" s="87">
        <f>1-S14</f>
        <v>1.9381262443462721E-2</v>
      </c>
      <c r="S14" s="87">
        <f>D17/C17</f>
        <v>0.98061873755653728</v>
      </c>
      <c r="T14" s="80"/>
      <c r="U14" s="67"/>
      <c r="V14" s="67"/>
    </row>
    <row r="15" spans="2:22" x14ac:dyDescent="0.25">
      <c r="B15" s="24" t="s">
        <v>9</v>
      </c>
      <c r="C15" s="25">
        <v>21263558.449999999</v>
      </c>
      <c r="D15" s="25">
        <v>21263558.449999999</v>
      </c>
      <c r="E15" s="25">
        <v>0</v>
      </c>
      <c r="F15" s="26">
        <v>1</v>
      </c>
      <c r="J15" s="78"/>
      <c r="K15" s="78"/>
      <c r="L15" s="78"/>
      <c r="O15" s="27"/>
      <c r="P15" s="27"/>
      <c r="Q15" s="80"/>
      <c r="R15" s="87">
        <f>1-S15</f>
        <v>0.35838138982653633</v>
      </c>
      <c r="S15" s="87">
        <f>D18/C18</f>
        <v>0.64161861017346367</v>
      </c>
      <c r="T15" s="80"/>
      <c r="U15" s="67"/>
      <c r="V15" s="67"/>
    </row>
    <row r="16" spans="2:22" x14ac:dyDescent="0.25">
      <c r="B16" s="24" t="s">
        <v>10</v>
      </c>
      <c r="C16" s="25">
        <v>133998729</v>
      </c>
      <c r="D16" s="25">
        <v>132441118.75</v>
      </c>
      <c r="E16" s="25">
        <v>-1557610.25</v>
      </c>
      <c r="F16" s="26">
        <v>0.98837593265530155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83758840</v>
      </c>
      <c r="D17" s="25">
        <v>82135487.939999998</v>
      </c>
      <c r="E17" s="25">
        <v>-1623352.0600000024</v>
      </c>
      <c r="F17" s="26">
        <v>0.98061873755653728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2833332</v>
      </c>
      <c r="D18" s="25">
        <v>1817918.54</v>
      </c>
      <c r="E18" s="25">
        <v>-1015413.46</v>
      </c>
      <c r="F18" s="26">
        <v>0.64161861017346367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217470114</v>
      </c>
      <c r="D20" s="22">
        <v>197086480.70000002</v>
      </c>
      <c r="E20" s="22">
        <v>-20383633.299999982</v>
      </c>
      <c r="F20" s="23">
        <v>0.9062692664979245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113888162</v>
      </c>
      <c r="D21" s="25">
        <v>151338660.80000001</v>
      </c>
      <c r="E21" s="25">
        <v>37450498.800000012</v>
      </c>
      <c r="F21" s="26">
        <v>1.328835746774103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44411980</v>
      </c>
      <c r="D22" s="25">
        <v>17134426.41</v>
      </c>
      <c r="E22" s="25">
        <v>-27277553.59</v>
      </c>
      <c r="F22" s="26">
        <v>0.3858064065146386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14596668</v>
      </c>
      <c r="D23" s="25">
        <v>6149694.4900000002</v>
      </c>
      <c r="E23" s="25">
        <v>-8446973.5099999998</v>
      </c>
      <c r="F23" s="26">
        <v>0.4213081019586114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4491000</v>
      </c>
      <c r="D24" s="25">
        <v>1067052</v>
      </c>
      <c r="E24" s="25">
        <v>-3423948</v>
      </c>
      <c r="F24" s="26">
        <v>0.23759786239144956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18820000</v>
      </c>
      <c r="D26" s="25">
        <v>134343</v>
      </c>
      <c r="E26" s="25">
        <v>-18685657</v>
      </c>
      <c r="F26" s="26">
        <v>7.1383103081827841E-3</v>
      </c>
      <c r="G26" s="27"/>
      <c r="Q26" s="61"/>
      <c r="R26" s="87">
        <f>IFERROR(ABS(1-S26),0)</f>
        <v>0.32883574677410299</v>
      </c>
      <c r="S26" s="87">
        <f>IFERROR(D21/C21,0)</f>
        <v>1.328835746774103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21262304</v>
      </c>
      <c r="D27" s="29">
        <v>21262304</v>
      </c>
      <c r="E27" s="29">
        <v>0</v>
      </c>
      <c r="F27" s="30">
        <v>1</v>
      </c>
      <c r="G27" s="27"/>
      <c r="Q27" s="61"/>
      <c r="R27" s="87">
        <f t="shared" ref="R27:R32" si="0">IFERROR(ABS(1-S27),0)</f>
        <v>0.6141935934853614</v>
      </c>
      <c r="S27" s="87">
        <f t="shared" ref="S27:S32" si="1">IFERROR(D22/C22,0)</f>
        <v>0.3858064065146386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>IFERROR(ABS(1-S28),0)</f>
        <v>0.57869189804138865</v>
      </c>
      <c r="S28" s="87">
        <f>IFERROR(D23/C23,0)</f>
        <v>0.4213081019586114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0.76240213760855047</v>
      </c>
      <c r="S29" s="87">
        <f t="shared" si="1"/>
        <v>0.23759786239144956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0.99286168969181721</v>
      </c>
      <c r="S31" s="87">
        <f t="shared" si="1"/>
        <v>7.1383103081827841E-3</v>
      </c>
      <c r="T31" s="82"/>
      <c r="U31" s="67"/>
      <c r="V31" s="67"/>
      <c r="W31" s="67"/>
    </row>
    <row r="32" spans="2:23" x14ac:dyDescent="0.25">
      <c r="Q32" s="61"/>
      <c r="R32" s="87">
        <f t="shared" si="0"/>
        <v>0</v>
      </c>
      <c r="S32" s="87">
        <f t="shared" si="1"/>
        <v>1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1:W84"/>
  <sheetViews>
    <sheetView showGridLines="0" view="pageBreakPreview" topLeftCell="B6" zoomScaleNormal="100" zoomScaleSheetLayoutView="100" workbookViewId="0">
      <selection activeCell="K20" sqref="K20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81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3.5926031509370127E-2</v>
      </c>
      <c r="S13" s="87">
        <f>D16/C16</f>
        <v>0.96407396849062987</v>
      </c>
      <c r="T13" s="80"/>
      <c r="U13" s="67"/>
      <c r="V13" s="67"/>
    </row>
    <row r="14" spans="2:22" x14ac:dyDescent="0.25">
      <c r="B14" s="21" t="s">
        <v>8</v>
      </c>
      <c r="C14" s="22">
        <v>298211478.44999999</v>
      </c>
      <c r="D14" s="22">
        <v>286108945.18000001</v>
      </c>
      <c r="E14" s="22">
        <v>-12102533.269999981</v>
      </c>
      <c r="F14" s="23">
        <v>0.95941627286479791</v>
      </c>
      <c r="I14" s="78"/>
      <c r="J14" s="31"/>
      <c r="K14" s="78"/>
      <c r="L14" s="78"/>
      <c r="M14" s="78"/>
      <c r="N14" s="78"/>
      <c r="O14" s="27"/>
      <c r="P14" s="27"/>
      <c r="Q14" s="80"/>
      <c r="R14" s="87">
        <f>1-S14</f>
        <v>4.401877330737014E-2</v>
      </c>
      <c r="S14" s="87">
        <f>D17/C17</f>
        <v>0.95598122669262986</v>
      </c>
      <c r="T14" s="80"/>
      <c r="U14" s="67"/>
      <c r="V14" s="67"/>
    </row>
    <row r="15" spans="2:22" x14ac:dyDescent="0.25">
      <c r="B15" s="24" t="s">
        <v>9</v>
      </c>
      <c r="C15" s="25">
        <v>21263558.449999999</v>
      </c>
      <c r="D15" s="25">
        <v>21263558.449999999</v>
      </c>
      <c r="E15" s="25">
        <v>0</v>
      </c>
      <c r="F15" s="26">
        <v>1</v>
      </c>
      <c r="J15" s="78"/>
      <c r="K15" s="78"/>
      <c r="L15" s="78"/>
      <c r="O15" s="27"/>
      <c r="P15" s="27"/>
      <c r="Q15" s="80"/>
      <c r="R15" s="87">
        <f>1-S15</f>
        <v>0.40366392643008298</v>
      </c>
      <c r="S15" s="87">
        <f>D18/C18</f>
        <v>0.59633607356991702</v>
      </c>
      <c r="T15" s="80"/>
      <c r="U15" s="67"/>
      <c r="V15" s="67"/>
    </row>
    <row r="16" spans="2:22" x14ac:dyDescent="0.25">
      <c r="B16" s="24" t="s">
        <v>10</v>
      </c>
      <c r="C16" s="25">
        <v>168313425</v>
      </c>
      <c r="D16" s="25">
        <v>162266591.59</v>
      </c>
      <c r="E16" s="25">
        <v>-6046833.4099999964</v>
      </c>
      <c r="F16" s="26">
        <v>0.96407396849062987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105092830</v>
      </c>
      <c r="D17" s="25">
        <v>100466772.54000001</v>
      </c>
      <c r="E17" s="25">
        <v>-4626057.4599999934</v>
      </c>
      <c r="F17" s="26">
        <v>0.95598122669262986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3541665</v>
      </c>
      <c r="D18" s="25">
        <v>2112022.6</v>
      </c>
      <c r="E18" s="25">
        <v>-1429642.4</v>
      </c>
      <c r="F18" s="26">
        <v>0.59633607356991702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294803983</v>
      </c>
      <c r="D20" s="22">
        <v>239095141.90000001</v>
      </c>
      <c r="E20" s="22">
        <v>-55708841.099999994</v>
      </c>
      <c r="F20" s="23">
        <v>0.81103090761158414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172806790</v>
      </c>
      <c r="D21" s="25">
        <v>187154231.22</v>
      </c>
      <c r="E21" s="55">
        <v>14347441.219999999</v>
      </c>
      <c r="F21" s="26">
        <v>1.0830259113082303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54437804</v>
      </c>
      <c r="D22" s="25">
        <v>21368115.350000001</v>
      </c>
      <c r="E22" s="55">
        <v>-33069688.649999999</v>
      </c>
      <c r="F22" s="26">
        <v>0.39252346310663083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16264585</v>
      </c>
      <c r="D23" s="25">
        <v>7772796.3300000001</v>
      </c>
      <c r="E23" s="55">
        <v>-8491788.6699999999</v>
      </c>
      <c r="F23" s="26">
        <v>0.47789699706448091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5337500</v>
      </c>
      <c r="D24" s="25">
        <v>1403352</v>
      </c>
      <c r="E24" s="55">
        <v>-3934148</v>
      </c>
      <c r="F24" s="26">
        <v>0.26292309133489461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55">
        <v>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24695000</v>
      </c>
      <c r="D26" s="25">
        <v>134343</v>
      </c>
      <c r="E26" s="55">
        <v>-24560657</v>
      </c>
      <c r="F26" s="26">
        <v>5.4400890868596882E-3</v>
      </c>
      <c r="G26" s="27"/>
      <c r="Q26" s="61"/>
      <c r="R26" s="87">
        <f>IFERROR(ABS(1-S26),0)</f>
        <v>8.3025911308230338E-2</v>
      </c>
      <c r="S26" s="87">
        <f>IFERROR(D21/C21,0)</f>
        <v>1.0830259113082303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21262304</v>
      </c>
      <c r="D27" s="29">
        <v>21262304</v>
      </c>
      <c r="E27" s="55">
        <v>0</v>
      </c>
      <c r="F27" s="26">
        <v>1</v>
      </c>
      <c r="G27" s="27"/>
      <c r="Q27" s="61"/>
      <c r="R27" s="87">
        <f t="shared" ref="R27:R32" si="0">IFERROR(ABS(1-S27),0)</f>
        <v>0.60747653689336922</v>
      </c>
      <c r="S27" s="87">
        <f t="shared" ref="S27:S32" si="1">IFERROR(D22/C22,0)</f>
        <v>0.39252346310663083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>IFERROR(ABS(1-S28),0)</f>
        <v>0.52210300293551914</v>
      </c>
      <c r="S28" s="87">
        <f>IFERROR(D23/C23,0)</f>
        <v>0.47789699706448091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0.73707690866510545</v>
      </c>
      <c r="S29" s="87">
        <f t="shared" si="1"/>
        <v>0.26292309133489461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0.99455991091314033</v>
      </c>
      <c r="S31" s="87">
        <f t="shared" si="1"/>
        <v>5.4400890868596882E-3</v>
      </c>
      <c r="T31" s="82"/>
      <c r="U31" s="67"/>
      <c r="V31" s="67"/>
      <c r="W31" s="67"/>
    </row>
    <row r="32" spans="2:23" x14ac:dyDescent="0.25">
      <c r="Q32" s="61"/>
      <c r="R32" s="87">
        <f t="shared" si="0"/>
        <v>0</v>
      </c>
      <c r="S32" s="87">
        <f t="shared" si="1"/>
        <v>1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1:W84"/>
  <sheetViews>
    <sheetView showGridLines="0" view="pageBreakPreview" topLeftCell="B1" zoomScaleNormal="100" zoomScaleSheetLayoutView="100" workbookViewId="0">
      <selection activeCell="J25" sqref="J25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80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6.1174432065612239E-2</v>
      </c>
      <c r="S13" s="87">
        <f>D16/C16</f>
        <v>0.93882556793438776</v>
      </c>
      <c r="T13" s="80"/>
      <c r="U13" s="67"/>
      <c r="V13" s="67"/>
    </row>
    <row r="14" spans="2:22" x14ac:dyDescent="0.25">
      <c r="B14" s="21" t="s">
        <v>8</v>
      </c>
      <c r="C14" s="22">
        <v>354327921.44999999</v>
      </c>
      <c r="D14" s="22">
        <v>331795595.95999998</v>
      </c>
      <c r="E14" s="22">
        <v>-22532325.49000001</v>
      </c>
      <c r="F14" s="23">
        <v>0.93640827006296312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6.5984032181480412E-2</v>
      </c>
      <c r="S14" s="87">
        <f>D17/C17</f>
        <v>0.93401596781851959</v>
      </c>
      <c r="T14" s="80"/>
      <c r="U14" s="67"/>
      <c r="V14" s="67"/>
    </row>
    <row r="15" spans="2:22" x14ac:dyDescent="0.25">
      <c r="B15" s="24" t="s">
        <v>9</v>
      </c>
      <c r="C15" s="25">
        <v>21263558.449999999</v>
      </c>
      <c r="D15" s="25">
        <v>21263558.449999999</v>
      </c>
      <c r="E15" s="25">
        <v>0</v>
      </c>
      <c r="F15" s="26">
        <v>1</v>
      </c>
      <c r="J15" s="78"/>
      <c r="K15" s="78"/>
      <c r="L15" s="78"/>
      <c r="O15" s="27"/>
      <c r="P15" s="27"/>
      <c r="Q15" s="80"/>
      <c r="R15" s="87">
        <f>1-S15</f>
        <v>0.4260570028503543</v>
      </c>
      <c r="S15" s="87">
        <f>D18/C18</f>
        <v>0.5739429971496457</v>
      </c>
      <c r="T15" s="80"/>
      <c r="U15" s="67"/>
      <c r="V15" s="67"/>
    </row>
    <row r="16" spans="2:22" x14ac:dyDescent="0.25">
      <c r="B16" s="24" t="s">
        <v>10</v>
      </c>
      <c r="C16" s="25">
        <v>202701584</v>
      </c>
      <c r="D16" s="25">
        <v>190301429.72</v>
      </c>
      <c r="E16" s="25">
        <v>-12400154.280000001</v>
      </c>
      <c r="F16" s="26">
        <v>0.93882556793438776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126112781</v>
      </c>
      <c r="D17" s="25">
        <v>117791351.2</v>
      </c>
      <c r="E17" s="25">
        <v>-8321429.799999997</v>
      </c>
      <c r="F17" s="26">
        <v>0.93401596781851959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4249998</v>
      </c>
      <c r="D18" s="25">
        <v>2439256.59</v>
      </c>
      <c r="E18" s="25">
        <v>-1810741.4100000001</v>
      </c>
      <c r="F18" s="26">
        <v>0.5739429971496457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349322570</v>
      </c>
      <c r="D20" s="22">
        <v>270408175.94</v>
      </c>
      <c r="E20" s="22">
        <v>-78914394.060000002</v>
      </c>
      <c r="F20" s="23">
        <v>0.77409305656946248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202277635</v>
      </c>
      <c r="D21" s="25">
        <v>215858310</v>
      </c>
      <c r="E21" s="25">
        <v>13580675</v>
      </c>
      <c r="F21" s="26">
        <v>1.0671387867472348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64371129</v>
      </c>
      <c r="D22" s="25">
        <v>21368115.350000001</v>
      </c>
      <c r="E22" s="25">
        <v>-43003013.649999999</v>
      </c>
      <c r="F22" s="26">
        <v>0.3319518498735668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18657502</v>
      </c>
      <c r="D23" s="25">
        <v>10381751.59</v>
      </c>
      <c r="E23" s="25">
        <v>-8275750.4100000001</v>
      </c>
      <c r="F23" s="26">
        <v>0.55643845515868096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6184000</v>
      </c>
      <c r="D24" s="25">
        <v>1403352</v>
      </c>
      <c r="E24" s="25">
        <v>-4780648</v>
      </c>
      <c r="F24" s="26">
        <v>0.22693272962483829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36570000</v>
      </c>
      <c r="D26" s="25">
        <v>134343</v>
      </c>
      <c r="E26" s="25">
        <v>-36435657</v>
      </c>
      <c r="F26" s="26">
        <v>3.6735849056603776E-3</v>
      </c>
      <c r="G26" s="27"/>
      <c r="Q26" s="61"/>
      <c r="R26" s="87">
        <f>IFERROR(ABS(1-S26),0)</f>
        <v>6.7138786747234835E-2</v>
      </c>
      <c r="S26" s="87">
        <f>IFERROR(D21/C21,0)</f>
        <v>1.0671387867472348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21262304</v>
      </c>
      <c r="D27" s="29">
        <v>21262304</v>
      </c>
      <c r="E27" s="25">
        <v>0</v>
      </c>
      <c r="F27" s="26">
        <v>1</v>
      </c>
      <c r="G27" s="27"/>
      <c r="Q27" s="61"/>
      <c r="R27" s="87">
        <f t="shared" ref="R27:R32" si="0">IFERROR(ABS(1-S27),0)</f>
        <v>0.66804815012643326</v>
      </c>
      <c r="S27" s="87">
        <f t="shared" ref="S27:S32" si="1">IFERROR(D22/C22,0)</f>
        <v>0.3319518498735668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>IFERROR(ABS(1-S28),0)</f>
        <v>0.44356154484131904</v>
      </c>
      <c r="S28" s="87">
        <f>IFERROR(D23/C23,0)</f>
        <v>0.55643845515868096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0.77306727037516176</v>
      </c>
      <c r="S29" s="87">
        <f t="shared" si="1"/>
        <v>0.22693272962483829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0.99632641509433961</v>
      </c>
      <c r="S31" s="87">
        <f t="shared" si="1"/>
        <v>3.6735849056603776E-3</v>
      </c>
      <c r="T31" s="82"/>
      <c r="U31" s="67"/>
      <c r="V31" s="67"/>
      <c r="W31" s="67"/>
    </row>
    <row r="32" spans="2:23" x14ac:dyDescent="0.25">
      <c r="Q32" s="61"/>
      <c r="R32" s="87">
        <f t="shared" si="0"/>
        <v>0</v>
      </c>
      <c r="S32" s="87">
        <f t="shared" si="1"/>
        <v>1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1:W84"/>
  <sheetViews>
    <sheetView showGridLines="0" view="pageBreakPreview" topLeftCell="A8" zoomScale="110" zoomScaleNormal="100" zoomScaleSheetLayoutView="100" workbookViewId="0">
      <selection activeCell="F21" sqref="F21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82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4.2798530781459676E-2</v>
      </c>
      <c r="S13" s="87">
        <f>D16/C16</f>
        <v>0.95720146921854032</v>
      </c>
      <c r="T13" s="80"/>
      <c r="U13" s="67"/>
      <c r="V13" s="67"/>
    </row>
    <row r="14" spans="2:22" x14ac:dyDescent="0.25">
      <c r="B14" s="21" t="s">
        <v>8</v>
      </c>
      <c r="C14" s="22">
        <v>400053059.44999999</v>
      </c>
      <c r="D14" s="22">
        <v>381266159.95000005</v>
      </c>
      <c r="E14" s="22">
        <v>-18786899.49999994</v>
      </c>
      <c r="F14" s="23">
        <v>0.95303898056465686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4.6334017150170048E-2</v>
      </c>
      <c r="S14" s="87">
        <f>D17/C17</f>
        <v>0.95366598284982995</v>
      </c>
      <c r="T14" s="80"/>
      <c r="U14" s="67"/>
      <c r="V14" s="67"/>
    </row>
    <row r="15" spans="2:22" x14ac:dyDescent="0.25">
      <c r="B15" s="24" t="s">
        <v>9</v>
      </c>
      <c r="C15" s="25">
        <v>21263558.449999999</v>
      </c>
      <c r="D15" s="25">
        <v>21263558.449999999</v>
      </c>
      <c r="E15" s="25">
        <v>0</v>
      </c>
      <c r="F15" s="26">
        <v>1</v>
      </c>
      <c r="J15" s="78"/>
      <c r="K15" s="78"/>
      <c r="L15" s="78"/>
      <c r="O15" s="27"/>
      <c r="P15" s="27"/>
      <c r="Q15" s="80"/>
      <c r="R15" s="87">
        <f>1-S15</f>
        <v>0.44847863665828891</v>
      </c>
      <c r="S15" s="87">
        <f>D18/C18</f>
        <v>0.55152136334171109</v>
      </c>
      <c r="T15" s="80"/>
      <c r="U15" s="67"/>
      <c r="V15" s="67"/>
    </row>
    <row r="16" spans="2:22" x14ac:dyDescent="0.25">
      <c r="B16" s="24" t="s">
        <v>10</v>
      </c>
      <c r="C16" s="25">
        <v>230484976</v>
      </c>
      <c r="D16" s="25">
        <v>220620557.66</v>
      </c>
      <c r="E16" s="25">
        <v>-9864418.3400000036</v>
      </c>
      <c r="F16" s="26">
        <v>0.95720146921854032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143204527</v>
      </c>
      <c r="D17" s="25">
        <v>136569285.99000001</v>
      </c>
      <c r="E17" s="25">
        <v>-6635241.0099999905</v>
      </c>
      <c r="F17" s="26">
        <v>0.95366598284982995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5099998</v>
      </c>
      <c r="D18" s="25">
        <v>2812757.85</v>
      </c>
      <c r="E18" s="25">
        <v>-2287240.15</v>
      </c>
      <c r="F18" s="26">
        <v>0.55152136334171109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423019282</v>
      </c>
      <c r="D20" s="22">
        <v>314967901.92000002</v>
      </c>
      <c r="E20" s="22">
        <v>-108051380.07999998</v>
      </c>
      <c r="F20" s="23">
        <v>0.74457102860857305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235349606</v>
      </c>
      <c r="D21" s="25">
        <v>247204430.72</v>
      </c>
      <c r="E21" s="25">
        <v>11854824.720000001</v>
      </c>
      <c r="F21" s="54">
        <v>1.0503711262639632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74659453</v>
      </c>
      <c r="D22" s="25">
        <v>32388939.359999999</v>
      </c>
      <c r="E22" s="25">
        <v>-42270513.640000001</v>
      </c>
      <c r="F22" s="54">
        <v>0.43382235013160353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27650419</v>
      </c>
      <c r="D23" s="25">
        <v>11936948.92</v>
      </c>
      <c r="E23" s="25">
        <v>-15713470.08</v>
      </c>
      <c r="F23" s="54">
        <v>0.43170951297338389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7030500</v>
      </c>
      <c r="D24" s="25">
        <v>2040935.92</v>
      </c>
      <c r="E24" s="25">
        <v>-4989564.08</v>
      </c>
      <c r="F24" s="54">
        <v>0.2902974070123035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54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55945000</v>
      </c>
      <c r="D26" s="25">
        <v>134343</v>
      </c>
      <c r="E26" s="25">
        <v>-55810657</v>
      </c>
      <c r="F26" s="54">
        <v>2.4013406023773347E-3</v>
      </c>
      <c r="G26" s="27"/>
      <c r="Q26" s="61"/>
      <c r="R26" s="87">
        <f>IFERROR(ABS(1-S26),0)</f>
        <v>5.0371126263963228E-2</v>
      </c>
      <c r="S26" s="87">
        <f>IFERROR(D21/C21,0)</f>
        <v>1.0503711262639632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22384304</v>
      </c>
      <c r="D27" s="29">
        <v>21262304</v>
      </c>
      <c r="E27" s="25">
        <v>-1122000</v>
      </c>
      <c r="F27" s="54">
        <v>0.94987559139654287</v>
      </c>
      <c r="G27" s="27"/>
      <c r="Q27" s="61"/>
      <c r="R27" s="87">
        <f t="shared" ref="R27:R32" si="0">IFERROR(ABS(1-S27),0)</f>
        <v>0.56617764986839647</v>
      </c>
      <c r="S27" s="87">
        <f t="shared" ref="S27:S32" si="1">IFERROR(D22/C22,0)</f>
        <v>0.43382235013160353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>IFERROR(ABS(1-S28),0)</f>
        <v>0.56829048702661611</v>
      </c>
      <c r="S28" s="87">
        <f>IFERROR(D23/C23,0)</f>
        <v>0.43170951297338389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0.70970259298769656</v>
      </c>
      <c r="S29" s="87">
        <f t="shared" si="1"/>
        <v>0.2902974070123035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0.99759865939762271</v>
      </c>
      <c r="S31" s="87">
        <f t="shared" si="1"/>
        <v>2.4013406023773347E-3</v>
      </c>
      <c r="T31" s="82"/>
      <c r="U31" s="67"/>
      <c r="V31" s="67"/>
      <c r="W31" s="67"/>
    </row>
    <row r="32" spans="2:23" x14ac:dyDescent="0.25">
      <c r="Q32" s="61"/>
      <c r="R32" s="87">
        <f t="shared" si="0"/>
        <v>5.0124408603457127E-2</v>
      </c>
      <c r="S32" s="87">
        <f t="shared" si="1"/>
        <v>0.94987559139654287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1:W84"/>
  <sheetViews>
    <sheetView showGridLines="0" view="pageBreakPreview" zoomScaleNormal="100" zoomScaleSheetLayoutView="100" workbookViewId="0">
      <selection activeCell="P32" sqref="P32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83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2.7005320795520316E-2</v>
      </c>
      <c r="S13" s="87">
        <f>D16/C16</f>
        <v>0.97299467920447968</v>
      </c>
      <c r="T13" s="80"/>
      <c r="U13" s="67"/>
      <c r="V13" s="67"/>
    </row>
    <row r="14" spans="2:22" x14ac:dyDescent="0.25">
      <c r="B14" s="21" t="s">
        <v>8</v>
      </c>
      <c r="C14" s="22">
        <v>445680615.44999999</v>
      </c>
      <c r="D14" s="22">
        <v>432217861.53999996</v>
      </c>
      <c r="E14" s="22">
        <v>-13462753.910000026</v>
      </c>
      <c r="F14" s="23">
        <v>0.96979282148852985</v>
      </c>
      <c r="I14" s="78"/>
      <c r="J14" s="31"/>
      <c r="K14" s="78"/>
      <c r="L14" s="78"/>
      <c r="M14" s="78"/>
      <c r="N14" s="78"/>
      <c r="O14" s="27"/>
      <c r="P14" s="27"/>
      <c r="Q14" s="80"/>
      <c r="R14" s="87">
        <f>1-S14</f>
        <v>2.3190686794171023E-2</v>
      </c>
      <c r="S14" s="87">
        <f>D17/C17</f>
        <v>0.97680931320582898</v>
      </c>
      <c r="T14" s="80"/>
      <c r="U14" s="67"/>
      <c r="V14" s="67"/>
    </row>
    <row r="15" spans="2:22" x14ac:dyDescent="0.25">
      <c r="B15" s="24" t="s">
        <v>9</v>
      </c>
      <c r="C15" s="25">
        <v>21263558.449999999</v>
      </c>
      <c r="D15" s="25">
        <v>21263558.449999999</v>
      </c>
      <c r="E15" s="25">
        <v>0</v>
      </c>
      <c r="F15" s="26">
        <v>1</v>
      </c>
      <c r="I15" s="78"/>
      <c r="J15" s="31"/>
      <c r="K15" s="78"/>
      <c r="L15" s="78"/>
      <c r="O15" s="27"/>
      <c r="P15" s="27"/>
      <c r="Q15" s="80"/>
      <c r="R15" s="87">
        <f>1-S15</f>
        <v>0.46481049264153962</v>
      </c>
      <c r="S15" s="87">
        <f>D18/C18</f>
        <v>0.53518950735846038</v>
      </c>
      <c r="T15" s="80"/>
      <c r="U15" s="67"/>
      <c r="V15" s="67"/>
    </row>
    <row r="16" spans="2:22" x14ac:dyDescent="0.25">
      <c r="B16" s="24" t="s">
        <v>10</v>
      </c>
      <c r="C16" s="25">
        <v>258229619</v>
      </c>
      <c r="D16" s="25">
        <v>251256045.30000001</v>
      </c>
      <c r="E16" s="25">
        <v>-6973573.6999999881</v>
      </c>
      <c r="F16" s="26">
        <v>0.97299467920447968</v>
      </c>
      <c r="I16" s="78"/>
      <c r="J16" s="31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160220361</v>
      </c>
      <c r="D17" s="25">
        <v>156504740.78999999</v>
      </c>
      <c r="E17" s="25">
        <v>-3715620.2100000083</v>
      </c>
      <c r="F17" s="26">
        <v>0.97680931320582898</v>
      </c>
      <c r="I17" s="78"/>
      <c r="J17" s="31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5967077</v>
      </c>
      <c r="D18" s="25">
        <v>3193517</v>
      </c>
      <c r="E18" s="25">
        <v>-2773560</v>
      </c>
      <c r="F18" s="26">
        <v>0.53518950735846038</v>
      </c>
      <c r="I18" s="78"/>
      <c r="J18" s="31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31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483447018</v>
      </c>
      <c r="D20" s="22">
        <v>355412695.99999994</v>
      </c>
      <c r="E20" s="22">
        <v>-128034322.00000006</v>
      </c>
      <c r="F20" s="23">
        <v>0.73516369481464039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280054601</v>
      </c>
      <c r="D21" s="25">
        <v>279275302.83999997</v>
      </c>
      <c r="E21" s="25">
        <v>-779298.16000002623</v>
      </c>
      <c r="F21" s="54">
        <v>0.99721733491534381</v>
      </c>
      <c r="G21" s="27"/>
      <c r="I21" s="78"/>
      <c r="J21" s="31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84680277</v>
      </c>
      <c r="D22" s="25">
        <v>37330901.82</v>
      </c>
      <c r="E22" s="25">
        <v>-47349375.18</v>
      </c>
      <c r="F22" s="54">
        <v>0.44084529647913173</v>
      </c>
      <c r="G22" s="27"/>
      <c r="I22" s="78"/>
      <c r="J22" s="31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29430836</v>
      </c>
      <c r="D23" s="25">
        <v>14578358.02</v>
      </c>
      <c r="E23" s="25">
        <v>-14852477.98</v>
      </c>
      <c r="F23" s="54">
        <v>0.49534298040327496</v>
      </c>
      <c r="G23" s="27"/>
      <c r="I23" s="78"/>
      <c r="J23" s="31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8202000</v>
      </c>
      <c r="D24" s="25">
        <v>2737086.32</v>
      </c>
      <c r="E24" s="25">
        <v>-5464913.6799999997</v>
      </c>
      <c r="F24" s="54">
        <v>0.33370962204340404</v>
      </c>
      <c r="G24" s="27"/>
      <c r="I24" s="78"/>
      <c r="J24" s="31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54">
        <v>0</v>
      </c>
      <c r="G25" s="27"/>
      <c r="I25" s="78"/>
      <c r="J25" s="31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58695000</v>
      </c>
      <c r="D26" s="25">
        <v>228743</v>
      </c>
      <c r="E26" s="25">
        <v>-58466257</v>
      </c>
      <c r="F26" s="54">
        <v>3.8971462645881251E-3</v>
      </c>
      <c r="G26" s="27"/>
      <c r="I26" s="78"/>
      <c r="J26" s="31"/>
      <c r="Q26" s="61"/>
      <c r="R26" s="87">
        <f>IFERROR(ABS(1-S26),0)</f>
        <v>2.7826650846561884E-3</v>
      </c>
      <c r="S26" s="87">
        <f>IFERROR(D21/C21,0)</f>
        <v>0.99721733491534381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22384304</v>
      </c>
      <c r="D27" s="29">
        <v>21262304</v>
      </c>
      <c r="E27" s="25">
        <v>-1122000</v>
      </c>
      <c r="F27" s="54">
        <v>0.94987559139654287</v>
      </c>
      <c r="G27" s="27"/>
      <c r="J27" s="31"/>
      <c r="Q27" s="61"/>
      <c r="R27" s="87">
        <f t="shared" ref="R27:R32" si="0">IFERROR(ABS(1-S27),0)</f>
        <v>0.55915470352086827</v>
      </c>
      <c r="S27" s="87">
        <f t="shared" ref="S27:S32" si="1">IFERROR(D22/C22,0)</f>
        <v>0.44084529647913173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>IFERROR(ABS(1-S28),0)</f>
        <v>0.50465701959672504</v>
      </c>
      <c r="S28" s="87">
        <f>IFERROR(D23/C23,0)</f>
        <v>0.49534298040327496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0.66629037795659596</v>
      </c>
      <c r="S29" s="87">
        <f t="shared" si="1"/>
        <v>0.33370962204340404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0.99610285373541185</v>
      </c>
      <c r="S31" s="87">
        <f t="shared" si="1"/>
        <v>3.8971462645881251E-3</v>
      </c>
      <c r="T31" s="82"/>
      <c r="U31" s="67"/>
      <c r="V31" s="67"/>
      <c r="W31" s="67"/>
    </row>
    <row r="32" spans="2:23" x14ac:dyDescent="0.25">
      <c r="Q32" s="61"/>
      <c r="R32" s="87">
        <f t="shared" si="0"/>
        <v>5.0124408603457127E-2</v>
      </c>
      <c r="S32" s="87">
        <f t="shared" si="1"/>
        <v>0.94987559139654287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1:W84"/>
  <sheetViews>
    <sheetView showGridLines="0" view="pageBreakPreview" zoomScaleNormal="100" zoomScaleSheetLayoutView="100" workbookViewId="0">
      <selection activeCell="F15" sqref="F15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84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2.0303294078241274E-2</v>
      </c>
      <c r="S13" s="87">
        <f>D16/C16</f>
        <v>0.97969670592175873</v>
      </c>
      <c r="T13" s="80"/>
      <c r="U13" s="67"/>
      <c r="V13" s="67"/>
    </row>
    <row r="14" spans="2:22" x14ac:dyDescent="0.25">
      <c r="B14" s="21" t="s">
        <v>8</v>
      </c>
      <c r="C14" s="22">
        <v>494431998.44999999</v>
      </c>
      <c r="D14" s="22">
        <v>481249816.71000004</v>
      </c>
      <c r="E14" s="22">
        <v>-13182181.739999976</v>
      </c>
      <c r="F14" s="23">
        <v>0.97333873660821935</v>
      </c>
      <c r="I14" s="78"/>
      <c r="J14" s="31"/>
      <c r="K14" s="78"/>
      <c r="L14" s="78"/>
      <c r="M14" s="78"/>
      <c r="N14" s="78"/>
      <c r="O14" s="27"/>
      <c r="P14" s="27"/>
      <c r="Q14" s="80"/>
      <c r="R14" s="87">
        <f>1-S14</f>
        <v>2.1980784539982534E-2</v>
      </c>
      <c r="S14" s="87">
        <f>D17/C17</f>
        <v>0.97801921546001747</v>
      </c>
      <c r="T14" s="80"/>
      <c r="U14" s="67"/>
      <c r="V14" s="67"/>
    </row>
    <row r="15" spans="2:22" x14ac:dyDescent="0.25">
      <c r="B15" s="24" t="s">
        <v>9</v>
      </c>
      <c r="C15" s="25">
        <v>21263558.449999999</v>
      </c>
      <c r="D15" s="25">
        <v>21263558.449999999</v>
      </c>
      <c r="E15" s="25">
        <v>0</v>
      </c>
      <c r="F15" s="26">
        <v>1</v>
      </c>
      <c r="I15" s="78"/>
      <c r="J15" s="31"/>
      <c r="K15" s="78"/>
      <c r="L15" s="78"/>
      <c r="O15" s="27"/>
      <c r="P15" s="27"/>
      <c r="Q15" s="80"/>
      <c r="R15" s="87">
        <f>1-S15</f>
        <v>0.49963870739854344</v>
      </c>
      <c r="S15" s="87">
        <f>D18/C18</f>
        <v>0.50036129260145656</v>
      </c>
      <c r="T15" s="80"/>
      <c r="U15" s="67"/>
      <c r="V15" s="67"/>
    </row>
    <row r="16" spans="2:22" x14ac:dyDescent="0.25">
      <c r="B16" s="24" t="s">
        <v>10</v>
      </c>
      <c r="C16" s="25">
        <v>287823127</v>
      </c>
      <c r="D16" s="25">
        <v>281979369.41000003</v>
      </c>
      <c r="E16" s="25">
        <v>-5843757.5899999738</v>
      </c>
      <c r="F16" s="26">
        <v>0.97969670592175873</v>
      </c>
      <c r="I16" s="78"/>
      <c r="J16" s="31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178511157</v>
      </c>
      <c r="D17" s="25">
        <v>174587341.72</v>
      </c>
      <c r="E17" s="25">
        <v>-3923815.2800000012</v>
      </c>
      <c r="F17" s="26">
        <v>0.97801921546001747</v>
      </c>
      <c r="I17" s="78"/>
      <c r="J17" s="31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6834156</v>
      </c>
      <c r="D18" s="25">
        <v>3419547.13</v>
      </c>
      <c r="E18" s="25">
        <v>-3414608.87</v>
      </c>
      <c r="F18" s="26">
        <v>0.50036129260145656</v>
      </c>
      <c r="I18" s="78"/>
      <c r="J18" s="31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31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531042961</v>
      </c>
      <c r="D20" s="22">
        <v>389510989.54000002</v>
      </c>
      <c r="E20" s="22">
        <v>-141531971.46000004</v>
      </c>
      <c r="F20" s="23">
        <v>0.7334830101250509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308642803</v>
      </c>
      <c r="D21" s="25">
        <v>307838074.51999998</v>
      </c>
      <c r="E21" s="25">
        <v>-804728.48000001907</v>
      </c>
      <c r="F21" s="54">
        <v>0.99739268671688408</v>
      </c>
      <c r="G21" s="27"/>
      <c r="I21" s="78"/>
      <c r="J21" s="31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95323601</v>
      </c>
      <c r="D22" s="25">
        <v>40695829.299999997</v>
      </c>
      <c r="E22" s="25">
        <v>-54627771.700000003</v>
      </c>
      <c r="F22" s="54">
        <v>0.42692291177711589</v>
      </c>
      <c r="G22" s="27"/>
      <c r="I22" s="78"/>
      <c r="J22" s="31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31823753</v>
      </c>
      <c r="D23" s="25">
        <v>16473952.720000001</v>
      </c>
      <c r="E23" s="25">
        <v>-15349800.279999999</v>
      </c>
      <c r="F23" s="54">
        <v>0.51766216008526711</v>
      </c>
      <c r="G23" s="27"/>
      <c r="I23" s="78"/>
      <c r="J23" s="31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9048500</v>
      </c>
      <c r="D24" s="25">
        <v>3012086</v>
      </c>
      <c r="E24" s="25">
        <v>-6036414</v>
      </c>
      <c r="F24" s="54">
        <v>0.33288235619163398</v>
      </c>
      <c r="G24" s="27"/>
      <c r="I24" s="78"/>
      <c r="J24" s="31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54">
        <v>0</v>
      </c>
      <c r="G25" s="27"/>
      <c r="I25" s="78"/>
      <c r="J25" s="31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63820000</v>
      </c>
      <c r="D26" s="25">
        <v>228743</v>
      </c>
      <c r="E26" s="25">
        <v>-63591257</v>
      </c>
      <c r="F26" s="54">
        <v>3.5841899091193985E-3</v>
      </c>
      <c r="G26" s="27"/>
      <c r="I26" s="78"/>
      <c r="J26" s="31"/>
      <c r="Q26" s="61"/>
      <c r="R26" s="87">
        <f>IFERROR(ABS(1-S26),0)</f>
        <v>2.6073132831159196E-3</v>
      </c>
      <c r="S26" s="87">
        <f>IFERROR(D21/C21,0)</f>
        <v>0.99739268671688408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22384304</v>
      </c>
      <c r="D27" s="29">
        <v>21262304</v>
      </c>
      <c r="E27" s="25">
        <v>-1122000</v>
      </c>
      <c r="F27" s="54">
        <v>0.94987559139654287</v>
      </c>
      <c r="G27" s="27"/>
      <c r="J27" s="31"/>
      <c r="Q27" s="61"/>
      <c r="R27" s="87">
        <f t="shared" ref="R27:R32" si="0">IFERROR(ABS(1-S27),0)</f>
        <v>0.57307708822288417</v>
      </c>
      <c r="S27" s="87">
        <f t="shared" ref="S27:S32" si="1">IFERROR(D22/C22,0)</f>
        <v>0.42692291177711589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>IFERROR(ABS(1-S28),0)</f>
        <v>0.48233783991473289</v>
      </c>
      <c r="S28" s="87">
        <f>IFERROR(D23/C23,0)</f>
        <v>0.51766216008526711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0.66711764380836602</v>
      </c>
      <c r="S29" s="87">
        <f t="shared" si="1"/>
        <v>0.33288235619163398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0.99641581009088065</v>
      </c>
      <c r="S31" s="87">
        <f t="shared" si="1"/>
        <v>3.5841899091193985E-3</v>
      </c>
      <c r="T31" s="82"/>
      <c r="U31" s="67"/>
      <c r="V31" s="67"/>
      <c r="W31" s="67"/>
    </row>
    <row r="32" spans="2:23" x14ac:dyDescent="0.25">
      <c r="Q32" s="61"/>
      <c r="R32" s="87">
        <f t="shared" si="0"/>
        <v>5.0124408603457127E-2</v>
      </c>
      <c r="S32" s="87">
        <f t="shared" si="1"/>
        <v>0.94987559139654287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1:W84"/>
  <sheetViews>
    <sheetView showGridLines="0" view="pageBreakPreview" zoomScaleNormal="100" zoomScaleSheetLayoutView="100" workbookViewId="0">
      <selection activeCell="F14" sqref="F14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85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1.4779846341271496E-2</v>
      </c>
      <c r="S13" s="87">
        <f>D16/C16</f>
        <v>0.9852201536587285</v>
      </c>
      <c r="T13" s="80"/>
      <c r="U13" s="67"/>
      <c r="V13" s="67"/>
    </row>
    <row r="14" spans="2:22" x14ac:dyDescent="0.25">
      <c r="B14" s="21" t="s">
        <v>8</v>
      </c>
      <c r="C14" s="22">
        <v>543632432.45000005</v>
      </c>
      <c r="D14" s="22">
        <v>532792235.90999997</v>
      </c>
      <c r="E14" s="22">
        <v>-10840196.540000081</v>
      </c>
      <c r="F14" s="23">
        <v>0.98005969494655365</v>
      </c>
      <c r="I14" s="78"/>
      <c r="J14" s="31"/>
      <c r="K14" s="78"/>
      <c r="L14" s="78"/>
      <c r="M14" s="78"/>
      <c r="N14" s="78"/>
      <c r="O14" s="27"/>
      <c r="P14" s="27"/>
      <c r="Q14" s="80"/>
      <c r="R14" s="87">
        <f>1-S14</f>
        <v>1.4909444404434424E-2</v>
      </c>
      <c r="S14" s="87">
        <f>D17/C17</f>
        <v>0.98509055559556558</v>
      </c>
      <c r="T14" s="80"/>
      <c r="U14" s="67"/>
      <c r="V14" s="67"/>
    </row>
    <row r="15" spans="2:22" x14ac:dyDescent="0.25">
      <c r="B15" s="24" t="s">
        <v>9</v>
      </c>
      <c r="C15" s="25">
        <v>21263558.449999999</v>
      </c>
      <c r="D15" s="25">
        <v>21263558.449999999</v>
      </c>
      <c r="E15" s="25">
        <v>0</v>
      </c>
      <c r="F15" s="26">
        <v>1</v>
      </c>
      <c r="I15" s="78"/>
      <c r="J15" s="31"/>
      <c r="K15" s="78"/>
      <c r="L15" s="78"/>
      <c r="O15" s="27"/>
      <c r="P15" s="27"/>
      <c r="Q15" s="80"/>
      <c r="R15" s="87">
        <f>1-S15</f>
        <v>0.41705412752790361</v>
      </c>
      <c r="S15" s="87">
        <f>D18/C18</f>
        <v>0.58294587247209639</v>
      </c>
      <c r="T15" s="80"/>
      <c r="U15" s="67"/>
      <c r="V15" s="67"/>
    </row>
    <row r="16" spans="2:22" x14ac:dyDescent="0.25">
      <c r="B16" s="24" t="s">
        <v>10</v>
      </c>
      <c r="C16" s="25">
        <v>317823403</v>
      </c>
      <c r="D16" s="25">
        <v>313126021.94</v>
      </c>
      <c r="E16" s="25">
        <v>-4697381.0600000024</v>
      </c>
      <c r="F16" s="26">
        <v>0.9852201536587285</v>
      </c>
      <c r="I16" s="78"/>
      <c r="J16" s="31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196853821</v>
      </c>
      <c r="D17" s="25">
        <v>193918839.90000001</v>
      </c>
      <c r="E17" s="25">
        <v>-2934981.099999994</v>
      </c>
      <c r="F17" s="26">
        <v>0.98509055559556558</v>
      </c>
      <c r="I17" s="78"/>
      <c r="J17" s="31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7691650</v>
      </c>
      <c r="D18" s="25">
        <v>4483815.62</v>
      </c>
      <c r="E18" s="25">
        <v>-3207834.38</v>
      </c>
      <c r="F18" s="26">
        <v>0.58294587247209639</v>
      </c>
      <c r="I18" s="78"/>
      <c r="J18" s="31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31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579319413</v>
      </c>
      <c r="D20" s="22">
        <v>423271157.51999998</v>
      </c>
      <c r="E20" s="22">
        <v>-156048255.47999999</v>
      </c>
      <c r="F20" s="23">
        <v>0.7306352040372589</v>
      </c>
      <c r="G20" s="27"/>
      <c r="I20" s="78"/>
      <c r="J20" s="31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338452014</v>
      </c>
      <c r="D21" s="25">
        <v>334958023.19</v>
      </c>
      <c r="E21" s="25">
        <v>-3493990.8100000024</v>
      </c>
      <c r="F21" s="54">
        <v>0.98967655482765127</v>
      </c>
      <c r="G21" s="27"/>
      <c r="I21" s="78"/>
      <c r="J21" s="31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105324425</v>
      </c>
      <c r="D22" s="25">
        <v>46024500.659999996</v>
      </c>
      <c r="E22" s="25">
        <v>-59299924.340000004</v>
      </c>
      <c r="F22" s="54">
        <v>0.436978418443775</v>
      </c>
      <c r="G22" s="27"/>
      <c r="I22" s="78"/>
      <c r="J22" s="31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33866670</v>
      </c>
      <c r="D23" s="25">
        <v>17704572.43</v>
      </c>
      <c r="E23" s="25">
        <v>-16162097.57</v>
      </c>
      <c r="F23" s="54">
        <v>0.52277275651842947</v>
      </c>
      <c r="G23" s="27"/>
      <c r="I23" s="78"/>
      <c r="J23" s="31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10220000</v>
      </c>
      <c r="D24" s="25">
        <v>3062086</v>
      </c>
      <c r="E24" s="25">
        <v>-7157914</v>
      </c>
      <c r="F24" s="54">
        <v>0.2996170254403131</v>
      </c>
      <c r="G24" s="27"/>
      <c r="I24" s="78"/>
      <c r="J24" s="31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54">
        <v>0</v>
      </c>
      <c r="G25" s="27"/>
      <c r="I25" s="78"/>
      <c r="J25" s="31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69072000</v>
      </c>
      <c r="D26" s="25">
        <v>259671.24</v>
      </c>
      <c r="E26" s="25">
        <v>-68812328.760000005</v>
      </c>
      <c r="F26" s="54">
        <v>3.7594284225156357E-3</v>
      </c>
      <c r="G26" s="27"/>
      <c r="I26" s="78"/>
      <c r="J26" s="31"/>
      <c r="Q26" s="61"/>
      <c r="R26" s="87">
        <f>IFERROR(ABS(1-S26),0)</f>
        <v>1.0323445172348733E-2</v>
      </c>
      <c r="S26" s="87">
        <f>IFERROR(D21/C21,0)</f>
        <v>0.98967655482765127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22384304</v>
      </c>
      <c r="D27" s="29">
        <v>21262304</v>
      </c>
      <c r="E27" s="25">
        <v>-1122000</v>
      </c>
      <c r="F27" s="54">
        <v>0.94987559139654287</v>
      </c>
      <c r="G27" s="27"/>
      <c r="I27" s="78"/>
      <c r="J27" s="31"/>
      <c r="Q27" s="61"/>
      <c r="R27" s="87">
        <f t="shared" ref="R27:R32" si="0">IFERROR(ABS(1-S27),0)</f>
        <v>0.56302158155622495</v>
      </c>
      <c r="S27" s="87">
        <f t="shared" ref="S27:S32" si="1">IFERROR(D22/C22,0)</f>
        <v>0.436978418443775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>IFERROR(ABS(1-S28),0)</f>
        <v>0.47722724348157053</v>
      </c>
      <c r="S28" s="87">
        <f>IFERROR(D23/C23,0)</f>
        <v>0.52277275651842947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0.7003829745596869</v>
      </c>
      <c r="S29" s="87">
        <f t="shared" si="1"/>
        <v>0.2996170254403131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0.99624057157748436</v>
      </c>
      <c r="S31" s="87">
        <f t="shared" si="1"/>
        <v>3.7594284225156357E-3</v>
      </c>
      <c r="T31" s="82"/>
      <c r="U31" s="67"/>
      <c r="V31" s="67"/>
      <c r="W31" s="67"/>
    </row>
    <row r="32" spans="2:23" x14ac:dyDescent="0.25">
      <c r="Q32" s="61"/>
      <c r="R32" s="87">
        <f t="shared" si="0"/>
        <v>5.0124408603457127E-2</v>
      </c>
      <c r="S32" s="87">
        <f t="shared" si="1"/>
        <v>0.94987559139654287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1:W84"/>
  <sheetViews>
    <sheetView showGridLines="0" view="pageBreakPreview" zoomScaleNormal="100" zoomScaleSheetLayoutView="100" workbookViewId="0">
      <selection activeCell="F14" sqref="F14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86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1.5865255194485672E-2</v>
      </c>
      <c r="S13" s="87">
        <f>D16/C16</f>
        <v>0.98413474480551433</v>
      </c>
      <c r="T13" s="80"/>
      <c r="U13" s="67"/>
      <c r="V13" s="67"/>
    </row>
    <row r="14" spans="2:22" x14ac:dyDescent="0.25">
      <c r="B14" s="21" t="s">
        <v>8</v>
      </c>
      <c r="C14" s="22">
        <v>596063028.45000005</v>
      </c>
      <c r="D14" s="22">
        <v>584248771.48000002</v>
      </c>
      <c r="E14" s="22">
        <v>-11814256.970000029</v>
      </c>
      <c r="F14" s="23">
        <v>0.98017951725554631</v>
      </c>
      <c r="I14" s="78"/>
      <c r="J14" s="31"/>
      <c r="K14" s="78"/>
      <c r="L14" s="78"/>
      <c r="M14" s="78"/>
      <c r="N14" s="78"/>
      <c r="O14" s="27"/>
      <c r="P14" s="27"/>
      <c r="Q14" s="80"/>
      <c r="R14" s="87">
        <f>1-S14</f>
        <v>1.4285890381185329E-2</v>
      </c>
      <c r="S14" s="87">
        <f>D17/C17</f>
        <v>0.98571410961881467</v>
      </c>
      <c r="T14" s="80"/>
      <c r="U14" s="67"/>
      <c r="V14" s="67"/>
    </row>
    <row r="15" spans="2:22" x14ac:dyDescent="0.25">
      <c r="B15" s="24" t="s">
        <v>9</v>
      </c>
      <c r="C15" s="25">
        <v>21263558.449999999</v>
      </c>
      <c r="D15" s="25">
        <v>21263558.449999999</v>
      </c>
      <c r="E15" s="25">
        <v>0</v>
      </c>
      <c r="F15" s="26">
        <v>1</v>
      </c>
      <c r="I15" s="78"/>
      <c r="J15" s="31"/>
      <c r="K15" s="78"/>
      <c r="L15" s="78"/>
      <c r="O15" s="27"/>
      <c r="P15" s="27"/>
      <c r="Q15" s="80"/>
      <c r="R15" s="87">
        <f>1-S15</f>
        <v>0.37067318895681844</v>
      </c>
      <c r="S15" s="87">
        <f>D18/C18</f>
        <v>0.62932681104318156</v>
      </c>
      <c r="T15" s="80"/>
      <c r="U15" s="67"/>
      <c r="V15" s="67"/>
    </row>
    <row r="16" spans="2:22" x14ac:dyDescent="0.25">
      <c r="B16" s="24" t="s">
        <v>10</v>
      </c>
      <c r="C16" s="25">
        <v>349872901</v>
      </c>
      <c r="D16" s="25">
        <v>344322078.13999999</v>
      </c>
      <c r="E16" s="25">
        <v>-5550822.8600000143</v>
      </c>
      <c r="F16" s="26">
        <v>0.98413474480551433</v>
      </c>
      <c r="I16" s="78"/>
      <c r="J16" s="31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216368021</v>
      </c>
      <c r="D17" s="25">
        <v>213277011.16999999</v>
      </c>
      <c r="E17" s="25">
        <v>-3091009.8300000131</v>
      </c>
      <c r="F17" s="26">
        <v>0.98571410961881467</v>
      </c>
      <c r="I17" s="78"/>
      <c r="J17" s="31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8558548</v>
      </c>
      <c r="D18" s="25">
        <v>5386123.7199999997</v>
      </c>
      <c r="E18" s="25">
        <v>-3172424.2800000003</v>
      </c>
      <c r="F18" s="26">
        <v>0.62932681104318156</v>
      </c>
      <c r="I18" s="78"/>
      <c r="J18" s="31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31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683978302</v>
      </c>
      <c r="D20" s="22">
        <v>458595588.49000007</v>
      </c>
      <c r="E20" s="22">
        <v>-225382713.50999993</v>
      </c>
      <c r="F20" s="23">
        <v>0.67048265588109268</v>
      </c>
      <c r="G20" s="27"/>
      <c r="I20" s="89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415490188</v>
      </c>
      <c r="D21" s="25">
        <v>362516235.48000002</v>
      </c>
      <c r="E21" s="25">
        <v>-52973952.519999981</v>
      </c>
      <c r="F21" s="54">
        <v>0.87250251859136563</v>
      </c>
      <c r="G21" s="27"/>
      <c r="I21" s="78"/>
      <c r="J21" s="31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115177328</v>
      </c>
      <c r="D22" s="25">
        <v>50718182.469999999</v>
      </c>
      <c r="E22" s="25">
        <v>-64459145.530000001</v>
      </c>
      <c r="F22" s="54">
        <v>0.44034866367103082</v>
      </c>
      <c r="G22" s="27"/>
      <c r="I22" s="78"/>
      <c r="J22" s="31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36779649</v>
      </c>
      <c r="D23" s="25">
        <v>19373273.640000001</v>
      </c>
      <c r="E23" s="25">
        <v>-17406375.359999999</v>
      </c>
      <c r="F23" s="54">
        <v>0.52673894848751823</v>
      </c>
      <c r="G23" s="27"/>
      <c r="I23" s="78"/>
      <c r="J23" s="31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11199833</v>
      </c>
      <c r="D24" s="25">
        <v>4465921.66</v>
      </c>
      <c r="E24" s="25">
        <v>-6733911.3399999999</v>
      </c>
      <c r="F24" s="54">
        <v>0.39874895098882279</v>
      </c>
      <c r="G24" s="27"/>
      <c r="I24" s="78"/>
      <c r="J24" s="31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54">
        <v>0</v>
      </c>
      <c r="G25" s="27"/>
      <c r="I25" s="78"/>
      <c r="J25" s="31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82947000</v>
      </c>
      <c r="D26" s="25">
        <v>259671.24</v>
      </c>
      <c r="E26" s="25">
        <v>-82687328.760000005</v>
      </c>
      <c r="F26" s="54">
        <v>3.1305681941480703E-3</v>
      </c>
      <c r="G26" s="27"/>
      <c r="I26" s="78"/>
      <c r="J26" s="31"/>
      <c r="Q26" s="61"/>
      <c r="R26" s="87">
        <f>IFERROR(ABS(1-S26),0)</f>
        <v>0.12749748140863437</v>
      </c>
      <c r="S26" s="87">
        <f>IFERROR(D21/C21,0)</f>
        <v>0.87250251859136563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22384304</v>
      </c>
      <c r="D27" s="29">
        <v>21262304</v>
      </c>
      <c r="E27" s="25">
        <v>-1122000</v>
      </c>
      <c r="F27" s="54">
        <v>0.94987559139654287</v>
      </c>
      <c r="G27" s="27"/>
      <c r="J27" s="31"/>
      <c r="Q27" s="61"/>
      <c r="R27" s="87">
        <f t="shared" ref="R27:R32" si="0">IFERROR(ABS(1-S27),0)</f>
        <v>0.55965133632896924</v>
      </c>
      <c r="S27" s="87">
        <f t="shared" ref="S27:S32" si="1">IFERROR(D22/C22,0)</f>
        <v>0.44034866367103082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>IFERROR(ABS(1-S28),0)</f>
        <v>0.47326105151248177</v>
      </c>
      <c r="S28" s="87">
        <f>IFERROR(D23/C23,0)</f>
        <v>0.52673894848751823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0.60125104901117721</v>
      </c>
      <c r="S29" s="87">
        <f t="shared" si="1"/>
        <v>0.39874895098882279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0.99686943180585197</v>
      </c>
      <c r="S31" s="87">
        <f t="shared" si="1"/>
        <v>3.1305681941480703E-3</v>
      </c>
      <c r="T31" s="82"/>
      <c r="U31" s="67"/>
      <c r="V31" s="67"/>
      <c r="W31" s="67"/>
    </row>
    <row r="32" spans="2:23" x14ac:dyDescent="0.25">
      <c r="Q32" s="61"/>
      <c r="R32" s="87">
        <f t="shared" si="0"/>
        <v>5.0124408603457127E-2</v>
      </c>
      <c r="S32" s="87">
        <f t="shared" si="1"/>
        <v>0.94987559139654287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1:W84"/>
  <sheetViews>
    <sheetView showGridLines="0" view="pageBreakPreview" zoomScaleNormal="100" zoomScaleSheetLayoutView="100" workbookViewId="0">
      <selection activeCell="F15" sqref="F15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87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2.0238421226284165E-2</v>
      </c>
      <c r="S13" s="87">
        <f>D16/C16</f>
        <v>0.97976157877371584</v>
      </c>
      <c r="T13" s="80"/>
      <c r="U13" s="67"/>
      <c r="V13" s="67"/>
    </row>
    <row r="14" spans="2:22" x14ac:dyDescent="0.25">
      <c r="B14" s="21" t="s">
        <v>8</v>
      </c>
      <c r="C14" s="22">
        <v>654182983.45000005</v>
      </c>
      <c r="D14" s="22">
        <v>637960302.8900001</v>
      </c>
      <c r="E14" s="22">
        <v>-16222680.5599999</v>
      </c>
      <c r="F14" s="23">
        <v>0.97520161641251268</v>
      </c>
      <c r="I14" s="78"/>
      <c r="J14" s="31"/>
      <c r="K14" s="78"/>
      <c r="L14" s="78"/>
      <c r="M14" s="78"/>
      <c r="N14" s="78"/>
      <c r="O14" s="27"/>
      <c r="P14" s="27"/>
      <c r="Q14" s="80"/>
      <c r="R14" s="87">
        <f>1-S14</f>
        <v>1.9141615445784299E-2</v>
      </c>
      <c r="S14" s="87">
        <f>D17/C17</f>
        <v>0.9808583845542157</v>
      </c>
      <c r="T14" s="80"/>
      <c r="U14" s="67"/>
      <c r="V14" s="67"/>
    </row>
    <row r="15" spans="2:22" x14ac:dyDescent="0.25">
      <c r="B15" s="24" t="s">
        <v>9</v>
      </c>
      <c r="C15" s="25">
        <v>21263558.449999999</v>
      </c>
      <c r="D15" s="25">
        <v>21263558.449999999</v>
      </c>
      <c r="E15" s="25">
        <v>0</v>
      </c>
      <c r="F15" s="26">
        <v>1</v>
      </c>
      <c r="I15" s="78"/>
      <c r="J15" s="31"/>
      <c r="K15" s="78"/>
      <c r="L15" s="78"/>
      <c r="O15" s="27"/>
      <c r="P15" s="27"/>
      <c r="Q15" s="80"/>
      <c r="R15" s="87">
        <f>1-S15</f>
        <v>0.4107092372888379</v>
      </c>
      <c r="S15" s="87">
        <f>D18/C18</f>
        <v>0.5892907627111621</v>
      </c>
      <c r="T15" s="80"/>
      <c r="U15" s="67"/>
      <c r="V15" s="67"/>
    </row>
    <row r="16" spans="2:22" x14ac:dyDescent="0.25">
      <c r="B16" s="24" t="s">
        <v>10</v>
      </c>
      <c r="C16" s="25">
        <v>385194353</v>
      </c>
      <c r="D16" s="25">
        <v>377398627.43000001</v>
      </c>
      <c r="E16" s="25">
        <v>-7795725.5699999928</v>
      </c>
      <c r="F16" s="26">
        <v>0.97976157877371584</v>
      </c>
      <c r="I16" s="78"/>
      <c r="J16" s="31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238313934</v>
      </c>
      <c r="D17" s="25">
        <v>233752220.31999999</v>
      </c>
      <c r="E17" s="25">
        <v>-4561713.6800000072</v>
      </c>
      <c r="F17" s="26">
        <v>0.9808583845542157</v>
      </c>
      <c r="I17" s="78"/>
      <c r="J17" s="31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9411138</v>
      </c>
      <c r="D18" s="25">
        <v>5545896.6900000004</v>
      </c>
      <c r="E18" s="25">
        <v>-3865241.3099999996</v>
      </c>
      <c r="F18" s="26">
        <v>0.5892907627111621</v>
      </c>
      <c r="I18" s="78"/>
      <c r="J18" s="31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31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761084671</v>
      </c>
      <c r="D20" s="22">
        <v>493399695.76999998</v>
      </c>
      <c r="E20" s="22">
        <v>-267684975.23000002</v>
      </c>
      <c r="F20" s="23">
        <v>0.64828489466449912</v>
      </c>
      <c r="G20" s="27"/>
      <c r="I20" s="89"/>
      <c r="J20" s="89"/>
      <c r="K20" s="89"/>
      <c r="L20" s="89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461768562</v>
      </c>
      <c r="D21" s="25">
        <v>387131140.76999998</v>
      </c>
      <c r="E21" s="25">
        <v>-74637421.230000019</v>
      </c>
      <c r="F21" s="54">
        <v>0.83836617004255909</v>
      </c>
      <c r="G21" s="27"/>
      <c r="I21" s="78"/>
      <c r="J21" s="31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129250011</v>
      </c>
      <c r="D22" s="25">
        <v>56363638.520000003</v>
      </c>
      <c r="E22" s="25">
        <v>-72886372.479999989</v>
      </c>
      <c r="F22" s="54">
        <v>0.4360822725191103</v>
      </c>
      <c r="G22" s="27"/>
      <c r="I22" s="78"/>
      <c r="J22" s="31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38680128</v>
      </c>
      <c r="D23" s="25">
        <v>22908271.420000002</v>
      </c>
      <c r="E23" s="25">
        <v>-15771856.579999998</v>
      </c>
      <c r="F23" s="54">
        <v>0.59224911096467936</v>
      </c>
      <c r="G23" s="27"/>
      <c r="I23" s="78"/>
      <c r="J23" s="31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12179666</v>
      </c>
      <c r="D24" s="25">
        <v>4702765.9800000004</v>
      </c>
      <c r="E24" s="25">
        <v>-7476900.0199999996</v>
      </c>
      <c r="F24" s="54">
        <v>0.38611616935965243</v>
      </c>
      <c r="G24" s="27"/>
      <c r="I24" s="78"/>
      <c r="J24" s="31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54">
        <v>0</v>
      </c>
      <c r="G25" s="27"/>
      <c r="I25" s="78"/>
      <c r="J25" s="31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96822000</v>
      </c>
      <c r="D26" s="25">
        <v>1031575.08</v>
      </c>
      <c r="E26" s="25">
        <v>-95790424.920000002</v>
      </c>
      <c r="F26" s="54">
        <v>1.0654345913118918E-2</v>
      </c>
      <c r="G26" s="27"/>
      <c r="I26" s="78"/>
      <c r="J26" s="31"/>
      <c r="Q26" s="61"/>
      <c r="R26" s="87">
        <f>IFERROR(ABS(1-S26),0)</f>
        <v>0.16163382995744091</v>
      </c>
      <c r="S26" s="87">
        <f>IFERROR(D21/C21,0)</f>
        <v>0.83836617004255909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22384304</v>
      </c>
      <c r="D27" s="29">
        <v>21262304</v>
      </c>
      <c r="E27" s="25">
        <v>-1122000</v>
      </c>
      <c r="F27" s="54">
        <v>0.94987559139654287</v>
      </c>
      <c r="G27" s="27"/>
      <c r="J27" s="31"/>
      <c r="Q27" s="61"/>
      <c r="R27" s="87">
        <f t="shared" ref="R27:R32" si="0">IFERROR(ABS(1-S27),0)</f>
        <v>0.56391772748088975</v>
      </c>
      <c r="S27" s="87">
        <f t="shared" ref="S27:S32" si="1">IFERROR(D22/C22,0)</f>
        <v>0.4360822725191103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>IFERROR(ABS(1-S28),0)</f>
        <v>0.40775088903532064</v>
      </c>
      <c r="S28" s="87">
        <f>IFERROR(D23/C23,0)</f>
        <v>0.59224911096467936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0.61388383064034757</v>
      </c>
      <c r="S29" s="87">
        <f t="shared" si="1"/>
        <v>0.38611616935965243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0.98934565408688113</v>
      </c>
      <c r="S31" s="87">
        <f t="shared" si="1"/>
        <v>1.0654345913118918E-2</v>
      </c>
      <c r="T31" s="82"/>
      <c r="U31" s="67"/>
      <c r="V31" s="67"/>
      <c r="W31" s="67"/>
    </row>
    <row r="32" spans="2:23" x14ac:dyDescent="0.25">
      <c r="Q32" s="61"/>
      <c r="R32" s="87">
        <f t="shared" si="0"/>
        <v>5.0124408603457127E-2</v>
      </c>
      <c r="S32" s="87">
        <f t="shared" si="1"/>
        <v>0.94987559139654287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1:W84"/>
  <sheetViews>
    <sheetView showGridLines="0" view="pageBreakPreview" zoomScaleNormal="100" zoomScaleSheetLayoutView="100" workbookViewId="0">
      <selection activeCell="D15" sqref="D15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88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7.1265286957272522E-2</v>
      </c>
      <c r="S13" s="87">
        <f>D16/C16</f>
        <v>0.92873471304272748</v>
      </c>
      <c r="T13" s="80"/>
      <c r="U13" s="67"/>
      <c r="V13" s="67"/>
    </row>
    <row r="14" spans="2:22" x14ac:dyDescent="0.25">
      <c r="B14" s="21" t="s">
        <v>8</v>
      </c>
      <c r="C14" s="22">
        <v>92664283.829999998</v>
      </c>
      <c r="D14" s="22">
        <v>88021340.829999998</v>
      </c>
      <c r="E14" s="22">
        <v>-4642943</v>
      </c>
      <c r="F14" s="23">
        <v>0.94989501015819811</v>
      </c>
      <c r="I14" s="78"/>
      <c r="J14" s="31"/>
      <c r="K14" s="78"/>
      <c r="L14" s="78"/>
      <c r="M14" s="78"/>
      <c r="N14" s="78"/>
      <c r="O14" s="27"/>
      <c r="P14" s="27"/>
      <c r="Q14" s="80"/>
      <c r="R14" s="87">
        <f>1-S14</f>
        <v>7.950414162547137E-2</v>
      </c>
      <c r="S14" s="87">
        <f>D17/C17</f>
        <v>0.92049585837452863</v>
      </c>
      <c r="T14" s="80"/>
      <c r="U14" s="67"/>
      <c r="V14" s="67"/>
    </row>
    <row r="15" spans="2:22" x14ac:dyDescent="0.25">
      <c r="B15" s="24" t="s">
        <v>9</v>
      </c>
      <c r="C15" s="25">
        <v>36692013.829999998</v>
      </c>
      <c r="D15" s="25">
        <v>36692013.829999998</v>
      </c>
      <c r="E15" s="25">
        <v>0</v>
      </c>
      <c r="F15" s="26">
        <v>1</v>
      </c>
      <c r="I15" s="78"/>
      <c r="J15" s="31"/>
      <c r="K15" s="78"/>
      <c r="L15" s="78"/>
      <c r="O15" s="27"/>
      <c r="P15" s="27"/>
      <c r="Q15" s="80"/>
      <c r="R15" s="87">
        <f>1-S15</f>
        <v>0.64722025888810353</v>
      </c>
      <c r="S15" s="87">
        <f>D18/C18</f>
        <v>0.35277974111189647</v>
      </c>
      <c r="T15" s="80"/>
      <c r="U15" s="67"/>
      <c r="V15" s="67"/>
    </row>
    <row r="16" spans="2:22" x14ac:dyDescent="0.25">
      <c r="B16" s="24" t="s">
        <v>10</v>
      </c>
      <c r="C16" s="25">
        <v>34007258</v>
      </c>
      <c r="D16" s="25">
        <v>31583721</v>
      </c>
      <c r="E16" s="25">
        <v>-2423537</v>
      </c>
      <c r="F16" s="26">
        <v>0.92873471304272748</v>
      </c>
      <c r="I16" s="78"/>
      <c r="J16" s="31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21131679</v>
      </c>
      <c r="D17" s="25">
        <v>19451623</v>
      </c>
      <c r="E17" s="25">
        <v>-1680056</v>
      </c>
      <c r="F17" s="26">
        <v>0.92049585837452863</v>
      </c>
      <c r="I17" s="78"/>
      <c r="J17" s="31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833333</v>
      </c>
      <c r="D18" s="25">
        <v>293983</v>
      </c>
      <c r="E18" s="25">
        <v>-539350</v>
      </c>
      <c r="F18" s="26">
        <v>0.35277974111189647</v>
      </c>
      <c r="I18" s="78"/>
      <c r="J18" s="31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31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55771904</v>
      </c>
      <c r="D20" s="22">
        <v>44257587.75</v>
      </c>
      <c r="E20" s="22">
        <v>-11514316.25</v>
      </c>
      <c r="F20" s="23">
        <v>0.7935462943850724</v>
      </c>
      <c r="G20" s="27"/>
      <c r="I20" s="89"/>
      <c r="J20" s="89"/>
      <c r="K20" s="89"/>
      <c r="L20" s="89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31016794</v>
      </c>
      <c r="D21" s="25">
        <v>39156207.579999998</v>
      </c>
      <c r="E21" s="25">
        <v>8139413.5799999982</v>
      </c>
      <c r="F21" s="54">
        <v>1.2624195647042051</v>
      </c>
      <c r="G21" s="27"/>
      <c r="I21" s="78"/>
      <c r="J21" s="31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9002610</v>
      </c>
      <c r="D22" s="25">
        <v>4132763.31</v>
      </c>
      <c r="E22" s="25">
        <v>-4869846.6899999995</v>
      </c>
      <c r="F22" s="54">
        <v>0.45906279512274772</v>
      </c>
      <c r="G22" s="27"/>
      <c r="I22" s="78"/>
      <c r="J22" s="31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7720833</v>
      </c>
      <c r="D23" s="25">
        <v>961116.86</v>
      </c>
      <c r="E23" s="25">
        <v>-6759716.1399999997</v>
      </c>
      <c r="F23" s="54">
        <v>0.12448357061990591</v>
      </c>
      <c r="G23" s="27"/>
      <c r="I23" s="78"/>
      <c r="J23" s="31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531667</v>
      </c>
      <c r="D24" s="25">
        <v>7500</v>
      </c>
      <c r="E24" s="25">
        <v>-524167</v>
      </c>
      <c r="F24" s="54">
        <v>1.4106574227853148E-2</v>
      </c>
      <c r="G24" s="27"/>
      <c r="I24" s="78"/>
      <c r="J24" s="31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54">
        <v>0</v>
      </c>
      <c r="G25" s="27"/>
      <c r="I25" s="78"/>
      <c r="J25" s="31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7500000</v>
      </c>
      <c r="D26" s="25">
        <v>0</v>
      </c>
      <c r="E26" s="25">
        <v>-7500000</v>
      </c>
      <c r="F26" s="54">
        <v>0</v>
      </c>
      <c r="G26" s="27"/>
      <c r="I26" s="78"/>
      <c r="J26" s="31"/>
      <c r="Q26" s="61"/>
      <c r="R26" s="87">
        <f>IFERROR(ABS(1-S26),0)</f>
        <v>0.26241956470420513</v>
      </c>
      <c r="S26" s="87">
        <f>IFERROR(D21/C21,0)</f>
        <v>1.2624195647042051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5">
        <v>0</v>
      </c>
      <c r="F27" s="54">
        <v>0</v>
      </c>
      <c r="G27" s="27"/>
      <c r="J27" s="31"/>
      <c r="Q27" s="61"/>
      <c r="R27" s="87">
        <f t="shared" ref="R27:R32" si="0">IFERROR(ABS(1-S27),0)</f>
        <v>0.54093720487725228</v>
      </c>
      <c r="S27" s="87">
        <f t="shared" ref="S27:S32" si="1">IFERROR(D22/C22,0)</f>
        <v>0.45906279512274772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>IFERROR(ABS(1-S28),0)</f>
        <v>0.87551642938009411</v>
      </c>
      <c r="S28" s="87">
        <f>IFERROR(D23/C23,0)</f>
        <v>0.12448357061990591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0.98589342577214689</v>
      </c>
      <c r="S29" s="87">
        <f t="shared" si="1"/>
        <v>1.4106574227853148E-2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1</v>
      </c>
      <c r="S31" s="87">
        <f t="shared" si="1"/>
        <v>0</v>
      </c>
      <c r="T31" s="82"/>
      <c r="U31" s="67"/>
      <c r="V31" s="67"/>
      <c r="W31" s="67"/>
    </row>
    <row r="32" spans="2:23" x14ac:dyDescent="0.25">
      <c r="Q32" s="61"/>
      <c r="R32" s="87">
        <f t="shared" si="0"/>
        <v>1</v>
      </c>
      <c r="S32" s="87">
        <f t="shared" si="1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W84"/>
  <sheetViews>
    <sheetView showGridLines="0" view="pageBreakPreview" topLeftCell="B1" zoomScaleNormal="100" zoomScaleSheetLayoutView="100" workbookViewId="0">
      <selection activeCell="B13" sqref="B13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5" width="11.42578125" style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32</v>
      </c>
      <c r="C11" s="152"/>
      <c r="D11" s="152"/>
      <c r="E11" s="152"/>
      <c r="F11" s="153"/>
      <c r="Q11" s="69"/>
      <c r="R11" s="77" t="s">
        <v>3</v>
      </c>
      <c r="S11" s="77" t="s">
        <v>4</v>
      </c>
      <c r="T11" s="69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Q12" s="40"/>
      <c r="R12" s="77"/>
      <c r="S12" s="77"/>
      <c r="T12" s="4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Q13" s="40"/>
      <c r="R13" s="77">
        <f>1-S13</f>
        <v>0.3108049181006366</v>
      </c>
      <c r="S13" s="77">
        <f>D16/C16</f>
        <v>0.6891950818993634</v>
      </c>
      <c r="T13" s="40"/>
      <c r="U13" s="67"/>
      <c r="V13" s="67"/>
    </row>
    <row r="14" spans="2:22" x14ac:dyDescent="0.25">
      <c r="B14" s="21" t="s">
        <v>8</v>
      </c>
      <c r="C14" s="22">
        <f>SUM(C15:C18)</f>
        <v>467648617.1601541</v>
      </c>
      <c r="D14" s="22">
        <f>SUM(D15:D18)</f>
        <v>337040779.13</v>
      </c>
      <c r="E14" s="22">
        <f>+D14-C14</f>
        <v>-130607838.03015411</v>
      </c>
      <c r="F14" s="23">
        <f>IFERROR(D14/C14,0)</f>
        <v>0.72071372984424908</v>
      </c>
      <c r="Q14" s="40"/>
      <c r="R14" s="77">
        <f>1-S14</f>
        <v>0.30650605041752221</v>
      </c>
      <c r="S14" s="77">
        <f>D17/C17</f>
        <v>0.69349394958247779</v>
      </c>
      <c r="T14" s="40"/>
      <c r="U14" s="67"/>
      <c r="V14" s="67"/>
    </row>
    <row r="15" spans="2:22" x14ac:dyDescent="0.25">
      <c r="B15" s="24" t="s">
        <v>9</v>
      </c>
      <c r="C15" s="25">
        <v>39153979.600000001</v>
      </c>
      <c r="D15" s="25">
        <v>39153979.600000001</v>
      </c>
      <c r="E15" s="25">
        <v>0</v>
      </c>
      <c r="F15" s="26">
        <v>1</v>
      </c>
      <c r="Q15" s="40"/>
      <c r="R15" s="77">
        <f>1-S15</f>
        <v>-2.3222348830338913E-2</v>
      </c>
      <c r="S15" s="77">
        <f>D18/C18</f>
        <v>1.0232223488303389</v>
      </c>
      <c r="T15" s="40"/>
      <c r="U15" s="67"/>
      <c r="V15" s="67"/>
    </row>
    <row r="16" spans="2:22" x14ac:dyDescent="0.25">
      <c r="B16" s="24" t="s">
        <v>10</v>
      </c>
      <c r="C16" s="25">
        <v>262684196.28164965</v>
      </c>
      <c r="D16" s="25">
        <v>181040656.16999999</v>
      </c>
      <c r="E16" s="25">
        <v>-81643540.111649662</v>
      </c>
      <c r="F16" s="26">
        <v>0.6891950818993634</v>
      </c>
      <c r="Q16" s="40"/>
      <c r="R16" s="75"/>
      <c r="S16" s="75"/>
      <c r="T16" s="40"/>
      <c r="U16" s="67"/>
      <c r="V16" s="67"/>
    </row>
    <row r="17" spans="2:23" x14ac:dyDescent="0.25">
      <c r="B17" s="24" t="s">
        <v>11</v>
      </c>
      <c r="C17" s="25">
        <v>160176696.77850446</v>
      </c>
      <c r="D17" s="25">
        <v>111081570.08</v>
      </c>
      <c r="E17" s="25">
        <v>-49095126.698504463</v>
      </c>
      <c r="F17" s="26">
        <v>0.69349394958247779</v>
      </c>
      <c r="Q17" s="40"/>
      <c r="R17" s="75"/>
      <c r="S17" s="75"/>
      <c r="T17" s="40"/>
      <c r="U17" s="67"/>
      <c r="V17" s="67"/>
    </row>
    <row r="18" spans="2:23" x14ac:dyDescent="0.25">
      <c r="B18" s="24" t="s">
        <v>12</v>
      </c>
      <c r="C18" s="25">
        <v>5633744.4999999981</v>
      </c>
      <c r="D18" s="25">
        <v>5764573.2800000012</v>
      </c>
      <c r="E18" s="25">
        <v>130828.78000000305</v>
      </c>
      <c r="F18" s="26">
        <v>1.0232223488303389</v>
      </c>
      <c r="Q18" s="40"/>
      <c r="R18" s="75"/>
      <c r="S18" s="75"/>
      <c r="T18" s="4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Q19" s="40"/>
      <c r="R19" s="75"/>
      <c r="S19" s="75"/>
      <c r="T19" s="40"/>
      <c r="U19" s="67"/>
      <c r="V19" s="67"/>
    </row>
    <row r="20" spans="2:23" x14ac:dyDescent="0.25">
      <c r="B20" s="21" t="s">
        <v>14</v>
      </c>
      <c r="C20" s="22">
        <f>SUM(C21:C27)</f>
        <v>288028755.36222786</v>
      </c>
      <c r="D20" s="22">
        <f>SUM(D21:D27)</f>
        <v>259399089.51999998</v>
      </c>
      <c r="E20" s="22">
        <f>+D20-C20</f>
        <v>-28629665.842227876</v>
      </c>
      <c r="F20" s="23">
        <f>IFERROR(D20/C20,0)</f>
        <v>0.90060136250554945</v>
      </c>
      <c r="G20" s="27"/>
      <c r="Q20" s="61"/>
      <c r="R20" s="76"/>
      <c r="S20" s="76"/>
      <c r="T20" s="40"/>
      <c r="U20" s="67"/>
      <c r="V20" s="67"/>
    </row>
    <row r="21" spans="2:23" x14ac:dyDescent="0.25">
      <c r="B21" s="24" t="s">
        <v>15</v>
      </c>
      <c r="C21" s="25">
        <v>193997237.38194218</v>
      </c>
      <c r="D21" s="25">
        <v>186236680.13999999</v>
      </c>
      <c r="E21" s="25">
        <v>-7760557.2419421971</v>
      </c>
      <c r="F21" s="26">
        <v>0.95999655795786831</v>
      </c>
      <c r="G21" s="27"/>
      <c r="Q21" s="61"/>
      <c r="R21" s="76"/>
      <c r="S21" s="76"/>
      <c r="T21" s="40"/>
      <c r="U21" s="67"/>
      <c r="V21" s="67"/>
    </row>
    <row r="22" spans="2:23" x14ac:dyDescent="0.25">
      <c r="B22" s="24" t="s">
        <v>16</v>
      </c>
      <c r="C22" s="25">
        <v>45326778.122666657</v>
      </c>
      <c r="D22" s="25">
        <v>37393914.459999993</v>
      </c>
      <c r="E22" s="25">
        <v>-7932863.6626666635</v>
      </c>
      <c r="F22" s="26">
        <v>0.82498505317986282</v>
      </c>
      <c r="G22" s="27"/>
      <c r="Q22" s="61"/>
      <c r="R22" s="76"/>
      <c r="S22" s="76"/>
      <c r="T22" s="40"/>
      <c r="U22" s="67"/>
      <c r="V22" s="67"/>
    </row>
    <row r="23" spans="2:23" x14ac:dyDescent="0.25">
      <c r="B23" s="24" t="s">
        <v>17</v>
      </c>
      <c r="C23" s="25">
        <v>14172316.057619048</v>
      </c>
      <c r="D23" s="25">
        <v>12122445.109999999</v>
      </c>
      <c r="E23" s="25">
        <v>-2049870.9476190489</v>
      </c>
      <c r="F23" s="26">
        <v>0.85536090648239271</v>
      </c>
      <c r="G23" s="27"/>
      <c r="Q23" s="61"/>
      <c r="R23" s="76"/>
      <c r="S23" s="76"/>
      <c r="T23" s="40"/>
      <c r="U23" s="67"/>
      <c r="V23" s="67"/>
      <c r="W23" s="67"/>
    </row>
    <row r="24" spans="2:23" x14ac:dyDescent="0.25">
      <c r="B24" s="24" t="s">
        <v>18</v>
      </c>
      <c r="C24" s="25">
        <v>3257018.7</v>
      </c>
      <c r="D24" s="25">
        <v>2861460.98</v>
      </c>
      <c r="E24" s="25">
        <v>-395557.7200000002</v>
      </c>
      <c r="F24" s="26">
        <v>0.87855221095291836</v>
      </c>
      <c r="G24" s="27"/>
      <c r="Q24" s="61"/>
      <c r="R24" s="76"/>
      <c r="S24" s="76"/>
      <c r="T24" s="4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77" t="s">
        <v>3</v>
      </c>
      <c r="S25" s="77" t="s">
        <v>4</v>
      </c>
      <c r="T25" s="72"/>
      <c r="U25" s="67"/>
      <c r="V25" s="67"/>
      <c r="W25" s="67"/>
    </row>
    <row r="26" spans="2:23" x14ac:dyDescent="0.25">
      <c r="B26" s="24" t="s">
        <v>20</v>
      </c>
      <c r="C26" s="25">
        <v>12814657.100000001</v>
      </c>
      <c r="D26" s="25">
        <v>2323840.8300000038</v>
      </c>
      <c r="E26" s="25">
        <v>-10490816.269999998</v>
      </c>
      <c r="F26" s="26">
        <v>0.18134241219767039</v>
      </c>
      <c r="G26" s="27"/>
      <c r="Q26" s="61"/>
      <c r="R26" s="77">
        <f>IFERROR(ABS(1-S26),0)</f>
        <v>4.0003442042131687E-2</v>
      </c>
      <c r="S26" s="77">
        <f>IFERROR(D21/C21,0)</f>
        <v>0.95999655795786831</v>
      </c>
      <c r="T26" s="72"/>
      <c r="U26" s="67"/>
      <c r="V26" s="67"/>
      <c r="W26" s="67"/>
    </row>
    <row r="27" spans="2:23" x14ac:dyDescent="0.25">
      <c r="B27" s="28" t="s">
        <v>21</v>
      </c>
      <c r="C27" s="29">
        <v>18460748</v>
      </c>
      <c r="D27" s="29">
        <v>18460748</v>
      </c>
      <c r="E27" s="29">
        <v>0</v>
      </c>
      <c r="F27" s="30">
        <v>1</v>
      </c>
      <c r="G27" s="27"/>
      <c r="Q27" s="61"/>
      <c r="R27" s="77">
        <f t="shared" ref="R27:R32" si="0">IFERROR(ABS(1-S27),0)</f>
        <v>0.17501494682013718</v>
      </c>
      <c r="S27" s="77">
        <f>IFERROR(D22/C22,0)</f>
        <v>0.82498505317986282</v>
      </c>
      <c r="T27" s="73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77">
        <f t="shared" si="0"/>
        <v>0.14463909351760729</v>
      </c>
      <c r="S28" s="77">
        <f t="shared" ref="S28:S31" si="1">IFERROR(D23/C23,0)</f>
        <v>0.85536090648239271</v>
      </c>
      <c r="T28" s="74"/>
      <c r="U28" s="67"/>
      <c r="V28" s="67"/>
      <c r="W28" s="67"/>
    </row>
    <row r="29" spans="2:23" x14ac:dyDescent="0.25">
      <c r="H29" s="31"/>
      <c r="Q29" s="61"/>
      <c r="R29" s="77">
        <f t="shared" si="0"/>
        <v>0.12144778904708164</v>
      </c>
      <c r="S29" s="77">
        <f t="shared" si="1"/>
        <v>0.87855221095291836</v>
      </c>
      <c r="T29" s="74"/>
      <c r="U29" s="67"/>
      <c r="V29" s="67"/>
      <c r="W29" s="67"/>
    </row>
    <row r="30" spans="2:23" x14ac:dyDescent="0.25">
      <c r="Q30" s="61"/>
      <c r="R30" s="77">
        <v>0</v>
      </c>
      <c r="S30" s="77">
        <f t="shared" si="1"/>
        <v>0</v>
      </c>
      <c r="T30" s="72"/>
      <c r="U30" s="67"/>
      <c r="V30" s="67"/>
      <c r="W30" s="67"/>
    </row>
    <row r="31" spans="2:23" x14ac:dyDescent="0.25">
      <c r="B31" s="48"/>
      <c r="Q31" s="61"/>
      <c r="R31" s="77">
        <f t="shared" si="0"/>
        <v>0.81865758780232967</v>
      </c>
      <c r="S31" s="77">
        <f t="shared" si="1"/>
        <v>0.18134241219767039</v>
      </c>
      <c r="T31" s="72"/>
      <c r="U31" s="67"/>
      <c r="V31" s="67"/>
      <c r="W31" s="67"/>
    </row>
    <row r="32" spans="2:23" x14ac:dyDescent="0.25">
      <c r="Q32" s="61"/>
      <c r="R32" s="77">
        <f t="shared" si="0"/>
        <v>0</v>
      </c>
      <c r="S32" s="77">
        <f>IFERROR(D27/C27,0)</f>
        <v>1</v>
      </c>
      <c r="T32" s="72"/>
      <c r="U32" s="67"/>
      <c r="V32" s="67"/>
      <c r="W32" s="67"/>
    </row>
    <row r="33" spans="17:23" x14ac:dyDescent="0.25">
      <c r="Q33" s="71"/>
      <c r="R33" s="73"/>
      <c r="S33" s="73"/>
      <c r="T33" s="73"/>
      <c r="U33" s="67"/>
      <c r="V33" s="67"/>
      <c r="W33" s="67"/>
    </row>
    <row r="34" spans="17:23" x14ac:dyDescent="0.25">
      <c r="Q34" s="71"/>
      <c r="R34" s="74"/>
      <c r="S34" s="74"/>
      <c r="T34" s="74"/>
      <c r="U34" s="67"/>
      <c r="V34" s="67"/>
      <c r="W34" s="67"/>
    </row>
    <row r="35" spans="17:23" x14ac:dyDescent="0.25">
      <c r="Q35" s="69"/>
      <c r="R35" s="74"/>
      <c r="S35" s="74"/>
      <c r="T35" s="74"/>
      <c r="U35" s="67"/>
      <c r="V35" s="67"/>
      <c r="W35" s="67"/>
    </row>
    <row r="36" spans="17:23" x14ac:dyDescent="0.25">
      <c r="Q36" s="69"/>
      <c r="R36" s="75"/>
      <c r="S36" s="75"/>
      <c r="T36" s="69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4" orientation="landscape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1:W84"/>
  <sheetViews>
    <sheetView showGridLines="0" view="pageBreakPreview" zoomScaleNormal="100" zoomScaleSheetLayoutView="100" workbookViewId="0">
      <selection activeCell="A13" sqref="A13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89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5.2332849140016791E-2</v>
      </c>
      <c r="S13" s="87">
        <f>D16/C16</f>
        <v>0.94766715085998321</v>
      </c>
      <c r="T13" s="80"/>
      <c r="U13" s="67"/>
      <c r="V13" s="67"/>
    </row>
    <row r="14" spans="2:22" x14ac:dyDescent="0.25">
      <c r="B14" s="21" t="s">
        <v>8</v>
      </c>
      <c r="C14" s="22">
        <f>SUM(C15:C18)</f>
        <v>148804295.82999998</v>
      </c>
      <c r="D14" s="22">
        <f>SUM(D15:D18)</f>
        <v>141897943.71000001</v>
      </c>
      <c r="E14" s="22">
        <f>D14-C14</f>
        <v>-6906352.119999975</v>
      </c>
      <c r="F14" s="23">
        <f>D14/C14</f>
        <v>0.9535876831950465</v>
      </c>
      <c r="I14" s="78"/>
      <c r="J14" s="31"/>
      <c r="K14" s="78"/>
      <c r="L14" s="78"/>
      <c r="M14" s="78"/>
      <c r="N14" s="78"/>
      <c r="O14" s="27"/>
      <c r="P14" s="27"/>
      <c r="Q14" s="80"/>
      <c r="R14" s="87">
        <f>1-S14</f>
        <v>5.3449834041412014E-2</v>
      </c>
      <c r="S14" s="87">
        <f>D17/C17</f>
        <v>0.94655016595858799</v>
      </c>
      <c r="T14" s="80"/>
      <c r="U14" s="67"/>
      <c r="V14" s="67"/>
    </row>
    <row r="15" spans="2:22" x14ac:dyDescent="0.25">
      <c r="B15" s="24" t="s">
        <v>9</v>
      </c>
      <c r="C15" s="25">
        <v>36692013.829999998</v>
      </c>
      <c r="D15" s="25">
        <v>36692013.829999998</v>
      </c>
      <c r="E15" s="25">
        <f>D15-C15</f>
        <v>0</v>
      </c>
      <c r="F15" s="26">
        <f>D15/C15</f>
        <v>1</v>
      </c>
      <c r="I15" s="78"/>
      <c r="J15" s="31"/>
      <c r="K15" s="31"/>
      <c r="L15" s="31"/>
      <c r="O15" s="27"/>
      <c r="P15" s="27"/>
      <c r="Q15" s="80"/>
      <c r="R15" s="87">
        <f>1-S15</f>
        <v>0.6475926490370596</v>
      </c>
      <c r="S15" s="87">
        <f>D18/C18</f>
        <v>0.35240735096294035</v>
      </c>
      <c r="T15" s="80"/>
      <c r="U15" s="67"/>
      <c r="V15" s="67"/>
    </row>
    <row r="16" spans="2:22" x14ac:dyDescent="0.25">
      <c r="B16" s="24" t="s">
        <v>10</v>
      </c>
      <c r="C16" s="25">
        <v>68280579</v>
      </c>
      <c r="D16" s="25">
        <v>64707261.759999998</v>
      </c>
      <c r="E16" s="25">
        <f t="shared" ref="E16:E18" si="0">D16-C16</f>
        <v>-3573317.2400000021</v>
      </c>
      <c r="F16" s="26">
        <f t="shared" ref="F16:F18" si="1">D16/C16</f>
        <v>0.94766715085998321</v>
      </c>
      <c r="I16" s="78"/>
      <c r="J16" s="31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42165037</v>
      </c>
      <c r="D17" s="25">
        <v>39911322.770000003</v>
      </c>
      <c r="E17" s="25">
        <f t="shared" si="0"/>
        <v>-2253714.2299999967</v>
      </c>
      <c r="F17" s="26">
        <f t="shared" si="1"/>
        <v>0.94655016595858799</v>
      </c>
      <c r="I17" s="78"/>
      <c r="J17" s="31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1666666</v>
      </c>
      <c r="D18" s="25">
        <v>587345.35</v>
      </c>
      <c r="E18" s="25">
        <f t="shared" si="0"/>
        <v>-1079320.6499999999</v>
      </c>
      <c r="F18" s="26">
        <f t="shared" si="1"/>
        <v>0.35240735096294035</v>
      </c>
      <c r="I18" s="78"/>
      <c r="J18" s="31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31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f>SUM(C21:C27)</f>
        <v>112283751</v>
      </c>
      <c r="D20" s="22">
        <f>SUM(D21:D27)</f>
        <v>91555073.540000007</v>
      </c>
      <c r="E20" s="22">
        <f>D20-C20</f>
        <v>-20728677.459999993</v>
      </c>
      <c r="F20" s="23">
        <f>D20/C20</f>
        <v>0.81539022988286169</v>
      </c>
      <c r="G20" s="27"/>
      <c r="I20" s="89"/>
      <c r="J20" s="89"/>
      <c r="K20" s="89"/>
      <c r="L20" s="89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61708531</v>
      </c>
      <c r="D21" s="25">
        <v>78792516.359999999</v>
      </c>
      <c r="E21" s="25">
        <f>D21-C21</f>
        <v>17083985.359999999</v>
      </c>
      <c r="F21" s="54">
        <f>D21/C21</f>
        <v>1.2768496524410864</v>
      </c>
      <c r="G21" s="27"/>
      <c r="I21" s="78"/>
      <c r="J21" s="31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16005220</v>
      </c>
      <c r="D22" s="25">
        <v>9007849.5099999998</v>
      </c>
      <c r="E22" s="25">
        <f t="shared" ref="E22:E27" si="2">D22-C22</f>
        <v>-6997370.4900000002</v>
      </c>
      <c r="F22" s="54">
        <f t="shared" ref="F22:F26" si="3">D22/C22</f>
        <v>0.56280697859823237</v>
      </c>
      <c r="G22" s="27"/>
      <c r="I22" s="78"/>
      <c r="J22" s="31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9056666</v>
      </c>
      <c r="D23" s="25">
        <v>2522685.42</v>
      </c>
      <c r="E23" s="25">
        <f t="shared" si="2"/>
        <v>-6533980.5800000001</v>
      </c>
      <c r="F23" s="54">
        <f t="shared" si="3"/>
        <v>0.27854460129146863</v>
      </c>
      <c r="G23" s="27"/>
      <c r="I23" s="78"/>
      <c r="J23" s="31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1513334</v>
      </c>
      <c r="D24" s="25">
        <v>707642.6</v>
      </c>
      <c r="E24" s="25">
        <f t="shared" si="2"/>
        <v>-805691.4</v>
      </c>
      <c r="F24" s="54">
        <f t="shared" si="3"/>
        <v>0.46760503629734085</v>
      </c>
      <c r="G24" s="27"/>
      <c r="I24" s="78"/>
      <c r="J24" s="31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f t="shared" si="2"/>
        <v>0</v>
      </c>
      <c r="F25" s="54">
        <v>0</v>
      </c>
      <c r="G25" s="27"/>
      <c r="I25" s="78"/>
      <c r="J25" s="31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24000000</v>
      </c>
      <c r="D26" s="25">
        <v>524379.65</v>
      </c>
      <c r="E26" s="25">
        <f t="shared" si="2"/>
        <v>-23475620.350000001</v>
      </c>
      <c r="F26" s="54">
        <f t="shared" si="3"/>
        <v>2.1849152083333333E-2</v>
      </c>
      <c r="G26" s="27"/>
      <c r="I26" s="78"/>
      <c r="J26" s="31"/>
      <c r="Q26" s="61"/>
      <c r="R26" s="87">
        <f>IFERROR(ABS(1-S26),0)</f>
        <v>0.27684965244108639</v>
      </c>
      <c r="S26" s="87">
        <f>IFERROR(D21/C21,0)</f>
        <v>1.2768496524410864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5">
        <f t="shared" si="2"/>
        <v>0</v>
      </c>
      <c r="F27" s="54">
        <v>0</v>
      </c>
      <c r="G27" s="27"/>
      <c r="J27" s="31"/>
      <c r="Q27" s="61"/>
      <c r="R27" s="87">
        <f t="shared" ref="R27:R32" si="4">IFERROR(ABS(1-S27),0)</f>
        <v>0.43719302140176763</v>
      </c>
      <c r="S27" s="87">
        <f t="shared" ref="S27:S32" si="5">IFERROR(D22/C22,0)</f>
        <v>0.56280697859823237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>IFERROR(ABS(1-S28),0)</f>
        <v>0.72145539870853137</v>
      </c>
      <c r="S28" s="87">
        <f>IFERROR(D23/C23,0)</f>
        <v>0.27854460129146863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4"/>
        <v>0.53239496370265915</v>
      </c>
      <c r="S29" s="87">
        <f t="shared" si="5"/>
        <v>0.46760503629734085</v>
      </c>
      <c r="T29" s="86"/>
      <c r="U29" s="67"/>
      <c r="V29" s="67"/>
      <c r="W29" s="67"/>
    </row>
    <row r="30" spans="2:23" x14ac:dyDescent="0.25">
      <c r="Q30" s="61"/>
      <c r="R30" s="87">
        <f t="shared" si="4"/>
        <v>1</v>
      </c>
      <c r="S30" s="87">
        <f t="shared" si="5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4"/>
        <v>0.97815084791666662</v>
      </c>
      <c r="S31" s="87">
        <f t="shared" si="5"/>
        <v>2.1849152083333333E-2</v>
      </c>
      <c r="T31" s="82"/>
      <c r="U31" s="67"/>
      <c r="V31" s="67"/>
      <c r="W31" s="67"/>
    </row>
    <row r="32" spans="2:23" x14ac:dyDescent="0.25">
      <c r="Q32" s="61"/>
      <c r="R32" s="87">
        <f t="shared" si="4"/>
        <v>1</v>
      </c>
      <c r="S32" s="87">
        <f t="shared" si="5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B1:W84"/>
  <sheetViews>
    <sheetView showGridLines="0" view="pageBreakPreview" topLeftCell="B1" zoomScaleNormal="100" zoomScaleSheetLayoutView="100" workbookViewId="0">
      <selection activeCell="B14" sqref="B14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90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5.4011008683632178E-2</v>
      </c>
      <c r="S13" s="87">
        <f>D16/C16</f>
        <v>0.94598899131636782</v>
      </c>
      <c r="T13" s="80"/>
      <c r="U13" s="67"/>
      <c r="V13" s="67"/>
    </row>
    <row r="14" spans="2:22" x14ac:dyDescent="0.25">
      <c r="B14" s="21" t="s">
        <v>8</v>
      </c>
      <c r="C14" s="22">
        <f>SUM(C15:C18)</f>
        <v>207233336.82999998</v>
      </c>
      <c r="D14" s="22">
        <f>SUM(D15:D18)</f>
        <v>197216447.90000004</v>
      </c>
      <c r="E14" s="22">
        <f>D14-C14</f>
        <v>-10016888.929999948</v>
      </c>
      <c r="F14" s="23">
        <f>D14/C14</f>
        <v>0.95166371838032449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5.2798424050331083E-2</v>
      </c>
      <c r="S14" s="87">
        <f>D17/C17</f>
        <v>0.94720157594966892</v>
      </c>
      <c r="T14" s="80"/>
      <c r="U14" s="67"/>
      <c r="V14" s="67"/>
    </row>
    <row r="15" spans="2:22" x14ac:dyDescent="0.25">
      <c r="B15" s="24" t="s">
        <v>9</v>
      </c>
      <c r="C15" s="25">
        <v>36692013.829999998</v>
      </c>
      <c r="D15" s="25">
        <v>36692013.829999998</v>
      </c>
      <c r="E15" s="25">
        <f>D15-C15</f>
        <v>0</v>
      </c>
      <c r="F15" s="26">
        <f>D15/C15</f>
        <v>1</v>
      </c>
      <c r="I15" s="78"/>
      <c r="J15" s="31"/>
      <c r="K15" s="31"/>
      <c r="L15" s="31"/>
      <c r="O15" s="27"/>
      <c r="P15" s="27"/>
      <c r="Q15" s="80"/>
      <c r="R15" s="87">
        <f>1-S15</f>
        <v>0.40741027896411164</v>
      </c>
      <c r="S15" s="87">
        <f>D18/C18</f>
        <v>0.59258972103588836</v>
      </c>
      <c r="T15" s="80"/>
      <c r="U15" s="67"/>
      <c r="V15" s="67"/>
    </row>
    <row r="16" spans="2:22" x14ac:dyDescent="0.25">
      <c r="B16" s="24" t="s">
        <v>10</v>
      </c>
      <c r="C16" s="25">
        <v>103948668</v>
      </c>
      <c r="D16" s="25">
        <v>98334295.590000004</v>
      </c>
      <c r="E16" s="25">
        <f t="shared" ref="E16:E18" si="0">D16-C16</f>
        <v>-5614372.4099999964</v>
      </c>
      <c r="F16" s="26">
        <f t="shared" ref="F16:F18" si="1">D16/C16</f>
        <v>0.94598899131636782</v>
      </c>
      <c r="I16" s="78"/>
      <c r="J16" s="31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64092656</v>
      </c>
      <c r="D17" s="25">
        <v>60708664.770000003</v>
      </c>
      <c r="E17" s="25">
        <f t="shared" si="0"/>
        <v>-3383991.2299999967</v>
      </c>
      <c r="F17" s="26">
        <f t="shared" si="1"/>
        <v>0.94720157594966892</v>
      </c>
      <c r="I17" s="78"/>
      <c r="J17" s="31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2499999</v>
      </c>
      <c r="D18" s="25">
        <v>1481473.71</v>
      </c>
      <c r="E18" s="25">
        <f t="shared" si="0"/>
        <v>-1018525.29</v>
      </c>
      <c r="F18" s="26">
        <f t="shared" si="1"/>
        <v>0.59258972103588836</v>
      </c>
      <c r="I18" s="78"/>
      <c r="J18" s="31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31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f>SUM(C21:C27)</f>
        <v>166857502</v>
      </c>
      <c r="D20" s="22">
        <f>SUM(D21:D27)</f>
        <v>142827037.09</v>
      </c>
      <c r="E20" s="22">
        <f>D20-C20</f>
        <v>-24030464.909999996</v>
      </c>
      <c r="F20" s="23">
        <f>D20/C20</f>
        <v>0.85598211274911695</v>
      </c>
      <c r="G20" s="27"/>
      <c r="I20" s="89"/>
      <c r="J20" s="89"/>
      <c r="K20" s="89"/>
      <c r="L20" s="89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93704672</v>
      </c>
      <c r="D21" s="25">
        <v>119914041.16</v>
      </c>
      <c r="E21" s="25">
        <f>D21-C21</f>
        <v>26209369.159999996</v>
      </c>
      <c r="F21" s="54">
        <f>D21/C21</f>
        <v>1.2797018398399602</v>
      </c>
      <c r="G21" s="27"/>
      <c r="I21" s="78"/>
      <c r="J21" s="31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23067830</v>
      </c>
      <c r="D22" s="25">
        <v>14854705.380000001</v>
      </c>
      <c r="E22" s="25">
        <f t="shared" ref="E22:E27" si="2">D22-C22</f>
        <v>-8213124.6199999992</v>
      </c>
      <c r="F22" s="54">
        <f t="shared" ref="F22:F26" si="3">D22/C22</f>
        <v>0.64395764057564153</v>
      </c>
      <c r="G22" s="27"/>
      <c r="I22" s="78"/>
      <c r="J22" s="31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11239999</v>
      </c>
      <c r="D23" s="25">
        <v>4013223.59</v>
      </c>
      <c r="E23" s="25">
        <f t="shared" si="2"/>
        <v>-7226775.4100000001</v>
      </c>
      <c r="F23" s="54">
        <f t="shared" si="3"/>
        <v>0.35704839386551546</v>
      </c>
      <c r="G23" s="27"/>
      <c r="I23" s="78"/>
      <c r="J23" s="31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2345001</v>
      </c>
      <c r="D24" s="25">
        <v>1122142.6000000001</v>
      </c>
      <c r="E24" s="25">
        <f t="shared" si="2"/>
        <v>-1222858.3999999999</v>
      </c>
      <c r="F24" s="54">
        <f t="shared" si="3"/>
        <v>0.47852542493585293</v>
      </c>
      <c r="G24" s="27"/>
      <c r="I24" s="78"/>
      <c r="J24" s="31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f t="shared" si="2"/>
        <v>0</v>
      </c>
      <c r="F25" s="54">
        <v>0</v>
      </c>
      <c r="G25" s="27"/>
      <c r="I25" s="78"/>
      <c r="J25" s="31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36500000</v>
      </c>
      <c r="D26" s="25">
        <v>2922924.36</v>
      </c>
      <c r="E26" s="25">
        <f t="shared" si="2"/>
        <v>-33577075.640000001</v>
      </c>
      <c r="F26" s="54">
        <f t="shared" si="3"/>
        <v>8.0080119452054788E-2</v>
      </c>
      <c r="G26" s="27"/>
      <c r="I26" s="78"/>
      <c r="J26" s="31"/>
      <c r="Q26" s="61"/>
      <c r="R26" s="87">
        <f>IFERROR(ABS(1-S26),0)</f>
        <v>0.27970183983996022</v>
      </c>
      <c r="S26" s="87">
        <f>IFERROR(D21/C21,0)</f>
        <v>1.2797018398399602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5">
        <f t="shared" si="2"/>
        <v>0</v>
      </c>
      <c r="F27" s="54">
        <v>0</v>
      </c>
      <c r="G27" s="27"/>
      <c r="J27" s="31"/>
      <c r="Q27" s="61"/>
      <c r="R27" s="87">
        <f t="shared" ref="R27:R32" si="4">IFERROR(ABS(1-S27),0)</f>
        <v>0.35604235942435847</v>
      </c>
      <c r="S27" s="87">
        <f t="shared" ref="S27:S32" si="5">IFERROR(D22/C22,0)</f>
        <v>0.64395764057564153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>IFERROR(ABS(1-S28),0)</f>
        <v>0.64295160613448454</v>
      </c>
      <c r="S28" s="87">
        <f>IFERROR(D23/C23,0)</f>
        <v>0.35704839386551546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4"/>
        <v>0.52147457506414707</v>
      </c>
      <c r="S29" s="87">
        <f t="shared" si="5"/>
        <v>0.47852542493585293</v>
      </c>
      <c r="T29" s="86"/>
      <c r="U29" s="67"/>
      <c r="V29" s="67"/>
      <c r="W29" s="67"/>
    </row>
    <row r="30" spans="2:23" x14ac:dyDescent="0.25">
      <c r="Q30" s="61"/>
      <c r="R30" s="87">
        <f t="shared" si="4"/>
        <v>1</v>
      </c>
      <c r="S30" s="87">
        <f t="shared" si="5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4"/>
        <v>0.91991988054794516</v>
      </c>
      <c r="S31" s="87">
        <f t="shared" si="5"/>
        <v>8.0080119452054788E-2</v>
      </c>
      <c r="T31" s="82"/>
      <c r="U31" s="67"/>
      <c r="V31" s="67"/>
      <c r="W31" s="67"/>
    </row>
    <row r="32" spans="2:23" x14ac:dyDescent="0.25">
      <c r="Q32" s="61"/>
      <c r="R32" s="87">
        <f t="shared" si="4"/>
        <v>1</v>
      </c>
      <c r="S32" s="87">
        <f t="shared" si="5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B1:W84"/>
  <sheetViews>
    <sheetView showGridLines="0" view="pageBreakPreview" topLeftCell="B1" zoomScaleNormal="100" zoomScaleSheetLayoutView="100" workbookViewId="0">
      <selection activeCell="B13" sqref="B13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91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2.1956360400690156E-2</v>
      </c>
      <c r="S13" s="87">
        <f>D16/C16</f>
        <v>0.97804363959930984</v>
      </c>
      <c r="T13" s="80"/>
      <c r="U13" s="67"/>
      <c r="V13" s="67"/>
    </row>
    <row r="14" spans="2:22" x14ac:dyDescent="0.25">
      <c r="B14" s="21" t="s">
        <v>8</v>
      </c>
      <c r="C14" s="22">
        <f>SUM(C15:C18)</f>
        <v>260328433.82999998</v>
      </c>
      <c r="D14" s="22">
        <f>SUM(D15:D18)</f>
        <v>254041458.90000001</v>
      </c>
      <c r="E14" s="22">
        <f>D14-C14</f>
        <v>-6286974.9299999774</v>
      </c>
      <c r="F14" s="23">
        <f>D14/C14</f>
        <v>0.97584983385216573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2.1390490399214701E-2</v>
      </c>
      <c r="S14" s="87">
        <f>D17/C17</f>
        <v>0.9786095096007853</v>
      </c>
      <c r="T14" s="80"/>
      <c r="U14" s="67"/>
      <c r="V14" s="67"/>
    </row>
    <row r="15" spans="2:22" x14ac:dyDescent="0.25">
      <c r="B15" s="24" t="s">
        <v>9</v>
      </c>
      <c r="C15" s="25">
        <v>36692013.829999998</v>
      </c>
      <c r="D15" s="25">
        <v>36692013.829999998</v>
      </c>
      <c r="E15" s="25">
        <f>D15-C15</f>
        <v>0</v>
      </c>
      <c r="F15" s="26">
        <f>D15/C15</f>
        <v>1</v>
      </c>
      <c r="I15" s="78"/>
      <c r="J15" s="31"/>
      <c r="K15" s="31"/>
      <c r="L15" s="31"/>
      <c r="O15" s="27"/>
      <c r="P15" s="27"/>
      <c r="Q15" s="80"/>
      <c r="R15" s="87">
        <f>1-S15</f>
        <v>0.44924513669805466</v>
      </c>
      <c r="S15" s="87">
        <f>D18/C18</f>
        <v>0.55075486330194534</v>
      </c>
      <c r="T15" s="80"/>
      <c r="U15" s="67"/>
      <c r="V15" s="67"/>
    </row>
    <row r="16" spans="2:22" x14ac:dyDescent="0.25">
      <c r="B16" s="24" t="s">
        <v>10</v>
      </c>
      <c r="C16" s="25">
        <v>136251526</v>
      </c>
      <c r="D16" s="25">
        <v>133259938.39</v>
      </c>
      <c r="E16" s="25">
        <f t="shared" ref="E16:E18" si="0">D16-C16</f>
        <v>-2991587.6099999994</v>
      </c>
      <c r="F16" s="26">
        <f t="shared" ref="F16:F18" si="1">D16/C16</f>
        <v>0.97804363959930984</v>
      </c>
      <c r="I16" s="78"/>
      <c r="J16" s="31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84051562</v>
      </c>
      <c r="D17" s="25">
        <v>82253657.870000005</v>
      </c>
      <c r="E17" s="25">
        <f t="shared" si="0"/>
        <v>-1797904.1299999952</v>
      </c>
      <c r="F17" s="26">
        <f t="shared" si="1"/>
        <v>0.9786095096007853</v>
      </c>
      <c r="I17" s="78"/>
      <c r="J17" s="31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3333332</v>
      </c>
      <c r="D18" s="25">
        <v>1835848.81</v>
      </c>
      <c r="E18" s="25">
        <f t="shared" si="0"/>
        <v>-1497483.19</v>
      </c>
      <c r="F18" s="26">
        <f t="shared" si="1"/>
        <v>0.55075486330194534</v>
      </c>
      <c r="I18" s="78"/>
      <c r="J18" s="31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31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f>SUM(C21:C27)</f>
        <v>256689040</v>
      </c>
      <c r="D20" s="22">
        <f>SUM(D21:D27)</f>
        <v>221861269.22</v>
      </c>
      <c r="E20" s="22">
        <f>D20-C20</f>
        <v>-34827770.780000001</v>
      </c>
      <c r="F20" s="23">
        <f>D20/C20</f>
        <v>0.86431921370698184</v>
      </c>
      <c r="G20" s="27"/>
      <c r="I20" s="89"/>
      <c r="J20" s="89"/>
      <c r="K20" s="89"/>
      <c r="L20" s="89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159873421</v>
      </c>
      <c r="D21" s="25">
        <v>191696964.91</v>
      </c>
      <c r="E21" s="25">
        <f>D21-C21</f>
        <v>31823543.909999996</v>
      </c>
      <c r="F21" s="54">
        <f>D21/C21</f>
        <v>1.1990546252838363</v>
      </c>
      <c r="G21" s="27"/>
      <c r="I21" s="78"/>
      <c r="J21" s="31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32687427</v>
      </c>
      <c r="D22" s="25">
        <v>19619890.84</v>
      </c>
      <c r="E22" s="25">
        <f t="shared" ref="E22:E27" si="2">D22-C22</f>
        <v>-13067536.16</v>
      </c>
      <c r="F22" s="54">
        <f t="shared" ref="F22:F26" si="3">D22/C22</f>
        <v>0.60022744647353243</v>
      </c>
      <c r="G22" s="27"/>
      <c r="I22" s="78"/>
      <c r="J22" s="31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20525832</v>
      </c>
      <c r="D23" s="25">
        <v>6050690.3499999996</v>
      </c>
      <c r="E23" s="25">
        <f t="shared" si="2"/>
        <v>-14475141.65</v>
      </c>
      <c r="F23" s="54">
        <f t="shared" si="3"/>
        <v>0.29478417001561735</v>
      </c>
      <c r="G23" s="27"/>
      <c r="I23" s="78"/>
      <c r="J23" s="31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3076668</v>
      </c>
      <c r="D24" s="25">
        <v>1162142.6000000001</v>
      </c>
      <c r="E24" s="25">
        <f t="shared" si="2"/>
        <v>-1914525.4</v>
      </c>
      <c r="F24" s="54">
        <f t="shared" si="3"/>
        <v>0.37772765862289986</v>
      </c>
      <c r="G24" s="27"/>
      <c r="I24" s="78"/>
      <c r="J24" s="31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/>
      <c r="E25" s="25">
        <f t="shared" si="2"/>
        <v>0</v>
      </c>
      <c r="F25" s="54">
        <v>0</v>
      </c>
      <c r="G25" s="27"/>
      <c r="I25" s="78"/>
      <c r="J25" s="31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40525692</v>
      </c>
      <c r="D26" s="25">
        <v>3331580.52</v>
      </c>
      <c r="E26" s="25">
        <f t="shared" si="2"/>
        <v>-37194111.479999997</v>
      </c>
      <c r="F26" s="54">
        <f t="shared" si="3"/>
        <v>8.2209096392481099E-2</v>
      </c>
      <c r="G26" s="27"/>
      <c r="I26" s="78"/>
      <c r="J26" s="31"/>
      <c r="Q26" s="61"/>
      <c r="R26" s="87">
        <f>IFERROR(ABS(1-S26),0)</f>
        <v>0.19905462528383633</v>
      </c>
      <c r="S26" s="87">
        <f>IFERROR(D21/C21,0)</f>
        <v>1.1990546252838363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5">
        <f t="shared" si="2"/>
        <v>0</v>
      </c>
      <c r="F27" s="54">
        <v>0</v>
      </c>
      <c r="G27" s="27"/>
      <c r="J27" s="31"/>
      <c r="Q27" s="61"/>
      <c r="R27" s="87">
        <f t="shared" ref="R27:R32" si="4">IFERROR(ABS(1-S27),0)</f>
        <v>0.39977255352646757</v>
      </c>
      <c r="S27" s="87">
        <f t="shared" ref="S27:S32" si="5">IFERROR(D22/C22,0)</f>
        <v>0.60022744647353243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>IFERROR(ABS(1-S28),0)</f>
        <v>0.7052158299843827</v>
      </c>
      <c r="S28" s="87">
        <f>IFERROR(D23/C23,0)</f>
        <v>0.29478417001561735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4"/>
        <v>0.62227234137710008</v>
      </c>
      <c r="S29" s="87">
        <f t="shared" si="5"/>
        <v>0.37772765862289986</v>
      </c>
      <c r="T29" s="86"/>
      <c r="U29" s="67"/>
      <c r="V29" s="67"/>
      <c r="W29" s="67"/>
    </row>
    <row r="30" spans="2:23" x14ac:dyDescent="0.25">
      <c r="Q30" s="61"/>
      <c r="R30" s="87">
        <f t="shared" si="4"/>
        <v>1</v>
      </c>
      <c r="S30" s="87">
        <f t="shared" si="5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4"/>
        <v>0.91779090360751892</v>
      </c>
      <c r="S31" s="87">
        <f t="shared" si="5"/>
        <v>8.2209096392481099E-2</v>
      </c>
      <c r="T31" s="82"/>
      <c r="U31" s="67"/>
      <c r="V31" s="67"/>
      <c r="W31" s="67"/>
    </row>
    <row r="32" spans="2:23" x14ac:dyDescent="0.25">
      <c r="Q32" s="61"/>
      <c r="R32" s="87">
        <f t="shared" si="4"/>
        <v>1</v>
      </c>
      <c r="S32" s="87">
        <f t="shared" si="5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B1:W84"/>
  <sheetViews>
    <sheetView showGridLines="0" view="pageBreakPreview" topLeftCell="A4" zoomScaleNormal="100" zoomScaleSheetLayoutView="100" workbookViewId="0">
      <selection activeCell="K20" sqref="K20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92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3.0226558536033954E-3</v>
      </c>
      <c r="S13" s="87">
        <f>D16/C16</f>
        <v>0.9969773441463966</v>
      </c>
      <c r="T13" s="80"/>
      <c r="U13" s="67"/>
      <c r="V13" s="67"/>
    </row>
    <row r="14" spans="2:22" x14ac:dyDescent="0.25">
      <c r="B14" s="21" t="s">
        <v>8</v>
      </c>
      <c r="C14" s="22">
        <v>313549192.82999998</v>
      </c>
      <c r="D14" s="22">
        <v>311215923.14999998</v>
      </c>
      <c r="E14" s="22">
        <v>-2333269.6800000072</v>
      </c>
      <c r="F14" s="23">
        <v>0.99255852117193921</v>
      </c>
      <c r="I14" s="31"/>
      <c r="J14" s="78"/>
      <c r="K14" s="78"/>
      <c r="L14" s="78"/>
      <c r="M14" s="78"/>
      <c r="N14" s="78"/>
      <c r="O14" s="27"/>
      <c r="P14" s="27"/>
      <c r="Q14" s="80"/>
      <c r="R14" s="87">
        <f>1-S14</f>
        <v>6.2420868582324651E-4</v>
      </c>
      <c r="S14" s="87">
        <f>D17/C17</f>
        <v>0.99937579131417675</v>
      </c>
      <c r="T14" s="80"/>
      <c r="U14" s="67"/>
      <c r="V14" s="67"/>
    </row>
    <row r="15" spans="2:22" x14ac:dyDescent="0.25">
      <c r="B15" s="24" t="s">
        <v>9</v>
      </c>
      <c r="C15" s="25">
        <v>36692013.829999998</v>
      </c>
      <c r="D15" s="25">
        <v>36692013.829999998</v>
      </c>
      <c r="E15" s="25">
        <v>0</v>
      </c>
      <c r="F15" s="26">
        <v>1</v>
      </c>
      <c r="I15" s="31"/>
      <c r="J15" s="78"/>
      <c r="K15" s="31"/>
      <c r="L15" s="31"/>
      <c r="O15" s="27"/>
      <c r="P15" s="27"/>
      <c r="Q15" s="80"/>
      <c r="R15" s="87">
        <f>1-S15</f>
        <v>0.38933908297851816</v>
      </c>
      <c r="S15" s="87">
        <f>D18/C18</f>
        <v>0.61066091702148184</v>
      </c>
      <c r="T15" s="80"/>
      <c r="U15" s="67"/>
      <c r="V15" s="67"/>
    </row>
    <row r="16" spans="2:22" x14ac:dyDescent="0.25">
      <c r="B16" s="24" t="s">
        <v>10</v>
      </c>
      <c r="C16" s="25">
        <v>168567341</v>
      </c>
      <c r="D16" s="25">
        <v>168057819.94</v>
      </c>
      <c r="E16" s="25">
        <v>-509521.06000000238</v>
      </c>
      <c r="F16" s="26">
        <v>0.9969773441463966</v>
      </c>
      <c r="I16" s="31"/>
      <c r="J16" s="78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103771994</v>
      </c>
      <c r="D17" s="25">
        <v>103707218.62</v>
      </c>
      <c r="E17" s="25">
        <v>-64775.379999995232</v>
      </c>
      <c r="F17" s="26">
        <v>0.99937579131417675</v>
      </c>
      <c r="I17" s="31"/>
      <c r="J17" s="78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4517844</v>
      </c>
      <c r="D18" s="25">
        <v>2758870.76</v>
      </c>
      <c r="E18" s="25">
        <v>-1758973.2400000002</v>
      </c>
      <c r="F18" s="26">
        <v>0.61066091702148184</v>
      </c>
      <c r="I18" s="31"/>
      <c r="J18" s="78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31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350754814</v>
      </c>
      <c r="D20" s="22">
        <v>290000644.96999997</v>
      </c>
      <c r="E20" s="22">
        <v>-60754169.030000031</v>
      </c>
      <c r="F20" s="23">
        <v>0.82679020613527476</v>
      </c>
      <c r="G20" s="27"/>
      <c r="I20" s="31"/>
      <c r="J20" s="78"/>
      <c r="K20" s="89"/>
      <c r="L20" s="89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230941406</v>
      </c>
      <c r="D21" s="25">
        <v>246989417.03999999</v>
      </c>
      <c r="E21" s="25">
        <v>16048011.039999992</v>
      </c>
      <c r="F21" s="54">
        <v>1.0694895355404566</v>
      </c>
      <c r="G21" s="27"/>
      <c r="I21" s="31"/>
      <c r="J21" s="78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39807024</v>
      </c>
      <c r="D22" s="25">
        <v>27122188.899999999</v>
      </c>
      <c r="E22" s="25">
        <v>-12684835.100000001</v>
      </c>
      <c r="F22" s="54">
        <v>0.68134178782116439</v>
      </c>
      <c r="G22" s="27"/>
      <c r="I22" s="31"/>
      <c r="J22" s="78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21846665</v>
      </c>
      <c r="D23" s="25">
        <v>9151062.3300000001</v>
      </c>
      <c r="E23" s="25">
        <v>-12695602.67</v>
      </c>
      <c r="F23" s="54">
        <v>0.41887685511724559</v>
      </c>
      <c r="G23" s="27"/>
      <c r="I23" s="31"/>
      <c r="J23" s="78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3608335</v>
      </c>
      <c r="D24" s="25">
        <v>1276493</v>
      </c>
      <c r="E24" s="25">
        <v>-2331842</v>
      </c>
      <c r="F24" s="54">
        <v>0.35376233082571323</v>
      </c>
      <c r="G24" s="27"/>
      <c r="I24" s="31"/>
      <c r="J24" s="78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54">
        <v>0</v>
      </c>
      <c r="G25" s="27"/>
      <c r="I25" s="31"/>
      <c r="J25" s="78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54551384</v>
      </c>
      <c r="D26" s="25">
        <v>5461483.7000000002</v>
      </c>
      <c r="E26" s="25">
        <v>-49089900.299999997</v>
      </c>
      <c r="F26" s="54">
        <v>0.10011631785547366</v>
      </c>
      <c r="G26" s="27"/>
      <c r="I26" s="31"/>
      <c r="J26" s="78"/>
      <c r="Q26" s="61"/>
      <c r="R26" s="87">
        <f>IFERROR(ABS(1-S26),0)</f>
        <v>6.948953554045656E-2</v>
      </c>
      <c r="S26" s="87">
        <f>IFERROR(D21/C21,0)</f>
        <v>1.0694895355404566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5">
        <v>0</v>
      </c>
      <c r="F27" s="54">
        <v>0</v>
      </c>
      <c r="G27" s="27"/>
      <c r="I27" s="31"/>
      <c r="J27" s="78"/>
      <c r="Q27" s="61"/>
      <c r="R27" s="87">
        <f t="shared" ref="R27:R32" si="0">IFERROR(ABS(1-S27),0)</f>
        <v>0.31865821217883561</v>
      </c>
      <c r="S27" s="87">
        <f t="shared" ref="S27:S32" si="1">IFERROR(D22/C22,0)</f>
        <v>0.68134178782116439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>IFERROR(ABS(1-S28),0)</f>
        <v>0.58112314488275441</v>
      </c>
      <c r="S28" s="87">
        <f>IFERROR(D23/C23,0)</f>
        <v>0.41887685511724559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0.64623766917428682</v>
      </c>
      <c r="S29" s="87">
        <f t="shared" si="1"/>
        <v>0.35376233082571323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0.8998836821445263</v>
      </c>
      <c r="S31" s="87">
        <f t="shared" si="1"/>
        <v>0.10011631785547366</v>
      </c>
      <c r="T31" s="82"/>
      <c r="U31" s="67"/>
      <c r="V31" s="67"/>
      <c r="W31" s="67"/>
    </row>
    <row r="32" spans="2:23" x14ac:dyDescent="0.25">
      <c r="Q32" s="61"/>
      <c r="R32" s="87">
        <f t="shared" si="0"/>
        <v>1</v>
      </c>
      <c r="S32" s="87">
        <f t="shared" si="1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B1:W84"/>
  <sheetViews>
    <sheetView showGridLines="0" view="pageBreakPreview" zoomScaleNormal="100" zoomScaleSheetLayoutView="100" workbookViewId="0">
      <selection activeCell="A14" sqref="A14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0" width="14.140625" style="1" bestFit="1" customWidth="1"/>
    <col min="11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93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-1.8160812442098218E-2</v>
      </c>
      <c r="S13" s="87">
        <f>D16/C16</f>
        <v>1.0181608124420982</v>
      </c>
      <c r="T13" s="80"/>
      <c r="U13" s="67"/>
      <c r="V13" s="67"/>
    </row>
    <row r="14" spans="2:22" x14ac:dyDescent="0.25">
      <c r="B14" s="21" t="s">
        <v>8</v>
      </c>
      <c r="C14" s="22">
        <f>SUM(C15:C18)</f>
        <v>365330128.82999998</v>
      </c>
      <c r="D14" s="22">
        <f>SUM(D15:D18)</f>
        <v>368431584.00999999</v>
      </c>
      <c r="E14" s="22">
        <f>D14-C14</f>
        <v>3101455.1800000072</v>
      </c>
      <c r="F14" s="23">
        <f>D14/C14</f>
        <v>1.0084894590816604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-1.6463803761319395E-2</v>
      </c>
      <c r="S14" s="87">
        <f>D17/C17</f>
        <v>1.0164638037613194</v>
      </c>
      <c r="T14" s="80"/>
      <c r="U14" s="67"/>
      <c r="V14" s="67"/>
    </row>
    <row r="15" spans="2:22" x14ac:dyDescent="0.25">
      <c r="B15" s="24" t="s">
        <v>9</v>
      </c>
      <c r="C15" s="25">
        <v>36692013.829999998</v>
      </c>
      <c r="D15" s="25">
        <v>36692013.829999998</v>
      </c>
      <c r="E15" s="25">
        <f>D15-C15</f>
        <v>0</v>
      </c>
      <c r="F15" s="26">
        <f>D15/C15</f>
        <v>1</v>
      </c>
      <c r="I15" s="78"/>
      <c r="J15" s="31"/>
      <c r="K15" s="31"/>
      <c r="L15" s="31"/>
      <c r="O15" s="27"/>
      <c r="P15" s="27"/>
      <c r="Q15" s="80"/>
      <c r="R15" s="87">
        <f>1-S15</f>
        <v>0.45845232332468078</v>
      </c>
      <c r="S15" s="87">
        <f>D18/C18</f>
        <v>0.54154767667531922</v>
      </c>
      <c r="T15" s="80"/>
      <c r="U15" s="67"/>
      <c r="V15" s="67"/>
    </row>
    <row r="16" spans="2:22" x14ac:dyDescent="0.25">
      <c r="B16" s="24" t="s">
        <v>10</v>
      </c>
      <c r="C16" s="25">
        <v>199626780</v>
      </c>
      <c r="D16" s="25">
        <v>203252164.50999999</v>
      </c>
      <c r="E16" s="25">
        <f t="shared" ref="E16:E18" si="0">D16-C16</f>
        <v>3625384.5099999905</v>
      </c>
      <c r="F16" s="26">
        <f t="shared" ref="F16:F18" si="1">D16/C16</f>
        <v>1.0181608124420982</v>
      </c>
      <c r="I16" s="78"/>
      <c r="J16" s="31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123435726</v>
      </c>
      <c r="D17" s="25">
        <v>125467947.56999999</v>
      </c>
      <c r="E17" s="25">
        <f t="shared" si="0"/>
        <v>2032221.5699999928</v>
      </c>
      <c r="F17" s="26">
        <f t="shared" si="1"/>
        <v>1.0164638037613194</v>
      </c>
      <c r="I17" s="78"/>
      <c r="J17" s="31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5575609</v>
      </c>
      <c r="D18" s="25">
        <v>3019458.1</v>
      </c>
      <c r="E18" s="25">
        <f t="shared" si="0"/>
        <v>-2556150.9</v>
      </c>
      <c r="F18" s="26">
        <f t="shared" si="1"/>
        <v>0.54154767667531922</v>
      </c>
      <c r="I18" s="78"/>
      <c r="J18" s="31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31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f>SUM(C21:C27)</f>
        <v>397510302</v>
      </c>
      <c r="D20" s="22">
        <f t="shared" ref="D20" si="2">SUM(D21:D27)</f>
        <v>340975726.95999992</v>
      </c>
      <c r="E20" s="22">
        <f>D20-C20</f>
        <v>-56534575.040000081</v>
      </c>
      <c r="F20" s="23">
        <f>D20/C20</f>
        <v>0.85777833994350139</v>
      </c>
      <c r="G20" s="27"/>
      <c r="I20" s="89"/>
      <c r="J20" s="93"/>
      <c r="K20" s="89"/>
      <c r="L20" s="89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263146537</v>
      </c>
      <c r="D21" s="25">
        <v>285907022.33999997</v>
      </c>
      <c r="E21" s="25">
        <f>D21-C21</f>
        <v>22760485.339999974</v>
      </c>
      <c r="F21" s="54">
        <f>D21/C21</f>
        <v>1.0864935773029001</v>
      </c>
      <c r="G21" s="27"/>
      <c r="I21" s="78"/>
      <c r="J21" s="31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46926621</v>
      </c>
      <c r="D22" s="25">
        <v>36355203.520000003</v>
      </c>
      <c r="E22" s="25">
        <f t="shared" ref="E22:E27" si="3">D22-C22</f>
        <v>-10571417.479999997</v>
      </c>
      <c r="F22" s="54">
        <f t="shared" ref="F22:F26" si="4">D22/C22</f>
        <v>0.77472451127474107</v>
      </c>
      <c r="G22" s="27"/>
      <c r="I22" s="78"/>
      <c r="J22" s="31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24044998</v>
      </c>
      <c r="D23" s="25">
        <v>11715524.4</v>
      </c>
      <c r="E23" s="25">
        <f t="shared" si="3"/>
        <v>-12329473.6</v>
      </c>
      <c r="F23" s="54">
        <f t="shared" si="4"/>
        <v>0.48723332811256631</v>
      </c>
      <c r="G23" s="27"/>
      <c r="I23" s="78"/>
      <c r="J23" s="31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4590002</v>
      </c>
      <c r="D24" s="25">
        <v>1536493</v>
      </c>
      <c r="E24" s="25">
        <f t="shared" si="3"/>
        <v>-3053509</v>
      </c>
      <c r="F24" s="54">
        <f t="shared" si="4"/>
        <v>0.33474778442362335</v>
      </c>
      <c r="G24" s="27"/>
      <c r="I24" s="78"/>
      <c r="J24" s="31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/>
      <c r="E25" s="25">
        <f t="shared" si="3"/>
        <v>0</v>
      </c>
      <c r="F25" s="54">
        <v>0</v>
      </c>
      <c r="G25" s="27"/>
      <c r="I25" s="78"/>
      <c r="J25" s="31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58802144</v>
      </c>
      <c r="D26" s="25">
        <v>5461483.7000000002</v>
      </c>
      <c r="E26" s="25">
        <f t="shared" si="3"/>
        <v>-53340660.299999997</v>
      </c>
      <c r="F26" s="54">
        <f t="shared" si="4"/>
        <v>9.2878989242297025E-2</v>
      </c>
      <c r="G26" s="27"/>
      <c r="I26" s="78"/>
      <c r="J26" s="31"/>
      <c r="Q26" s="61"/>
      <c r="R26" s="87">
        <f>IFERROR(ABS(1-S26),0)</f>
        <v>8.6493577302900082E-2</v>
      </c>
      <c r="S26" s="87">
        <f>IFERROR(D21/C21,0)</f>
        <v>1.0864935773029001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5">
        <f t="shared" si="3"/>
        <v>0</v>
      </c>
      <c r="F27" s="54">
        <v>0</v>
      </c>
      <c r="G27" s="27"/>
      <c r="J27" s="31"/>
      <c r="Q27" s="61"/>
      <c r="R27" s="87">
        <f t="shared" ref="R27:R32" si="5">IFERROR(ABS(1-S27),0)</f>
        <v>0.22527548872525893</v>
      </c>
      <c r="S27" s="87">
        <f t="shared" ref="S27:S32" si="6">IFERROR(D22/C22,0)</f>
        <v>0.77472451127474107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>IFERROR(ABS(1-S28),0)</f>
        <v>0.51276667188743374</v>
      </c>
      <c r="S28" s="87">
        <f>IFERROR(D23/C23,0)</f>
        <v>0.48723332811256631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5"/>
        <v>0.6652522155763767</v>
      </c>
      <c r="S29" s="87">
        <f t="shared" si="6"/>
        <v>0.33474778442362335</v>
      </c>
      <c r="T29" s="86"/>
      <c r="U29" s="67"/>
      <c r="V29" s="67"/>
      <c r="W29" s="67"/>
    </row>
    <row r="30" spans="2:23" x14ac:dyDescent="0.25">
      <c r="Q30" s="61"/>
      <c r="R30" s="87">
        <f t="shared" si="5"/>
        <v>1</v>
      </c>
      <c r="S30" s="87">
        <f t="shared" si="6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5"/>
        <v>0.90712101075770302</v>
      </c>
      <c r="S31" s="87">
        <f t="shared" si="6"/>
        <v>9.2878989242297025E-2</v>
      </c>
      <c r="T31" s="82"/>
      <c r="U31" s="67"/>
      <c r="V31" s="67"/>
      <c r="W31" s="67"/>
    </row>
    <row r="32" spans="2:23" x14ac:dyDescent="0.25">
      <c r="Q32" s="61"/>
      <c r="R32" s="87">
        <f t="shared" si="5"/>
        <v>1</v>
      </c>
      <c r="S32" s="87">
        <f t="shared" si="6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B1:W84"/>
  <sheetViews>
    <sheetView showGridLines="0" view="pageBreakPreview" zoomScale="85" zoomScaleNormal="100" zoomScaleSheetLayoutView="85" workbookViewId="0">
      <selection activeCell="B13" sqref="B13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0" width="14.140625" style="1" bestFit="1" customWidth="1"/>
    <col min="11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94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-3.1095046874443311E-2</v>
      </c>
      <c r="S13" s="87">
        <f>D16/C16</f>
        <v>1.0310950468744433</v>
      </c>
      <c r="T13" s="80"/>
      <c r="U13" s="67"/>
      <c r="V13" s="67"/>
    </row>
    <row r="14" spans="2:22" x14ac:dyDescent="0.25">
      <c r="B14" s="21" t="s">
        <v>8</v>
      </c>
      <c r="C14" s="22">
        <f>SUM(C15:C18)</f>
        <v>418652776.82999998</v>
      </c>
      <c r="D14" s="22">
        <f>SUM(D15:D18)</f>
        <v>428184893.34000003</v>
      </c>
      <c r="E14" s="22">
        <f>D14-C14</f>
        <v>9532116.5100000501</v>
      </c>
      <c r="F14" s="23">
        <f>D14/C14</f>
        <v>1.0227685495894148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-3.2470096427618778E-2</v>
      </c>
      <c r="S14" s="87">
        <f>D17/C17</f>
        <v>1.0324700964276188</v>
      </c>
      <c r="T14" s="80"/>
      <c r="U14" s="67"/>
      <c r="V14" s="67"/>
    </row>
    <row r="15" spans="2:22" x14ac:dyDescent="0.25">
      <c r="B15" s="24" t="s">
        <v>9</v>
      </c>
      <c r="C15" s="25">
        <v>36692013.829999998</v>
      </c>
      <c r="D15" s="25">
        <v>36692013.829999998</v>
      </c>
      <c r="E15" s="25">
        <f>D15-C15</f>
        <v>0</v>
      </c>
      <c r="F15" s="26">
        <f>D15/C15</f>
        <v>1</v>
      </c>
      <c r="I15" s="78"/>
      <c r="J15" s="31"/>
      <c r="K15" s="31"/>
      <c r="L15" s="31"/>
      <c r="O15" s="27"/>
      <c r="P15" s="27"/>
      <c r="Q15" s="80"/>
      <c r="R15" s="87">
        <f>1-S15</f>
        <v>0.35207951338187771</v>
      </c>
      <c r="S15" s="87">
        <f>D18/C18</f>
        <v>0.64792048661812229</v>
      </c>
      <c r="T15" s="80"/>
      <c r="U15" s="67"/>
      <c r="V15" s="67"/>
    </row>
    <row r="16" spans="2:22" x14ac:dyDescent="0.25">
      <c r="B16" s="24" t="s">
        <v>10</v>
      </c>
      <c r="C16" s="25">
        <v>232227931</v>
      </c>
      <c r="D16" s="25">
        <v>239449069.40000001</v>
      </c>
      <c r="E16" s="25">
        <f t="shared" ref="E16:E18" si="0">D16-C16</f>
        <v>7221138.400000006</v>
      </c>
      <c r="F16" s="26">
        <f t="shared" ref="F16:F17" si="1">D16/C16</f>
        <v>1.0310950468744433</v>
      </c>
      <c r="I16" s="78"/>
      <c r="J16" s="31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143099458</v>
      </c>
      <c r="D17" s="25">
        <v>147745911.19999999</v>
      </c>
      <c r="E17" s="25">
        <f t="shared" si="0"/>
        <v>4646453.1999999881</v>
      </c>
      <c r="F17" s="26">
        <f t="shared" si="1"/>
        <v>1.0324700964276188</v>
      </c>
      <c r="I17" s="78"/>
      <c r="J17" s="31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6633374</v>
      </c>
      <c r="D18" s="25">
        <v>4297898.91</v>
      </c>
      <c r="E18" s="25">
        <f t="shared" si="0"/>
        <v>-2335475.09</v>
      </c>
      <c r="F18" s="26">
        <f>D18/C18</f>
        <v>0.64792048661812229</v>
      </c>
      <c r="I18" s="78"/>
      <c r="J18" s="31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f>SUM(C21:C27)</f>
        <v>469254855</v>
      </c>
      <c r="D20" s="22">
        <f t="shared" ref="D20" si="2">SUM(D21:D27)</f>
        <v>399510196.48999995</v>
      </c>
      <c r="E20" s="22">
        <f>D20-C20</f>
        <v>-69744658.51000005</v>
      </c>
      <c r="F20" s="23">
        <f>D20/C20</f>
        <v>0.85137147167076188</v>
      </c>
      <c r="G20" s="27"/>
      <c r="I20" s="89"/>
      <c r="J20" s="89"/>
      <c r="K20" s="89"/>
      <c r="L20" s="89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297560861</v>
      </c>
      <c r="D21" s="25">
        <v>327138358.66000003</v>
      </c>
      <c r="E21" s="25">
        <f>D21-C21</f>
        <v>29577497.660000026</v>
      </c>
      <c r="F21" s="54">
        <f>D21/C21</f>
        <v>1.0993998255032607</v>
      </c>
      <c r="G21" s="27"/>
      <c r="I21" s="78"/>
      <c r="J21" s="31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53577564</v>
      </c>
      <c r="D22" s="25">
        <v>49401293.969999999</v>
      </c>
      <c r="E22" s="25">
        <f t="shared" ref="E22:E27" si="3">D22-C22</f>
        <v>-4176270.0300000012</v>
      </c>
      <c r="F22" s="54">
        <f t="shared" ref="F22:F26" si="4">D22/C22</f>
        <v>0.92205188668152216</v>
      </c>
      <c r="G22" s="27"/>
      <c r="I22" s="78"/>
      <c r="J22" s="31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26178331</v>
      </c>
      <c r="D23" s="25">
        <v>14248752.460000001</v>
      </c>
      <c r="E23" s="25">
        <f t="shared" si="3"/>
        <v>-11929578.539999999</v>
      </c>
      <c r="F23" s="54">
        <f t="shared" si="4"/>
        <v>0.54429567950684099</v>
      </c>
      <c r="G23" s="27"/>
      <c r="I23" s="78"/>
      <c r="J23" s="31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5421669</v>
      </c>
      <c r="D24" s="25">
        <v>2480098</v>
      </c>
      <c r="E24" s="25">
        <f t="shared" si="3"/>
        <v>-2941571</v>
      </c>
      <c r="F24" s="54">
        <f t="shared" si="4"/>
        <v>0.45744179513725386</v>
      </c>
      <c r="G24" s="27"/>
      <c r="I24" s="78"/>
      <c r="J24" s="31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f t="shared" si="3"/>
        <v>0</v>
      </c>
      <c r="F25" s="54">
        <v>0</v>
      </c>
      <c r="G25" s="27"/>
      <c r="I25" s="78"/>
      <c r="J25" s="31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86516430</v>
      </c>
      <c r="D26" s="25">
        <v>6241693.4000000004</v>
      </c>
      <c r="E26" s="25">
        <f t="shared" si="3"/>
        <v>-80274736.599999994</v>
      </c>
      <c r="F26" s="54">
        <f t="shared" si="4"/>
        <v>7.2144601898159688E-2</v>
      </c>
      <c r="G26" s="27"/>
      <c r="I26" s="78"/>
      <c r="J26" s="31"/>
      <c r="Q26" s="61"/>
      <c r="R26" s="87">
        <f>IFERROR(ABS(1-S26),0)</f>
        <v>9.9399825503260653E-2</v>
      </c>
      <c r="S26" s="87">
        <f>IFERROR(D21/C21,0)</f>
        <v>1.0993998255032607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5">
        <f t="shared" si="3"/>
        <v>0</v>
      </c>
      <c r="F27" s="54">
        <v>0</v>
      </c>
      <c r="G27" s="27"/>
      <c r="J27" s="31"/>
      <c r="Q27" s="61"/>
      <c r="R27" s="87">
        <f t="shared" ref="R27:R32" si="5">IFERROR(ABS(1-S27),0)</f>
        <v>7.7948113318477841E-2</v>
      </c>
      <c r="S27" s="87">
        <f t="shared" ref="S27:S32" si="6">IFERROR(D22/C22,0)</f>
        <v>0.92205188668152216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>IFERROR(ABS(1-S28),0)</f>
        <v>0.45570432049315901</v>
      </c>
      <c r="S28" s="87">
        <f>IFERROR(D23/C23,0)</f>
        <v>0.54429567950684099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5"/>
        <v>0.5425582048627462</v>
      </c>
      <c r="S29" s="87">
        <f t="shared" si="6"/>
        <v>0.45744179513725386</v>
      </c>
      <c r="T29" s="86"/>
      <c r="U29" s="67"/>
      <c r="V29" s="67"/>
      <c r="W29" s="67"/>
    </row>
    <row r="30" spans="2:23" x14ac:dyDescent="0.25">
      <c r="Q30" s="61"/>
      <c r="R30" s="87">
        <f t="shared" si="5"/>
        <v>1</v>
      </c>
      <c r="S30" s="87">
        <f t="shared" si="6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5"/>
        <v>0.92785539810184026</v>
      </c>
      <c r="S31" s="87">
        <f t="shared" si="6"/>
        <v>7.2144601898159688E-2</v>
      </c>
      <c r="T31" s="82"/>
      <c r="U31" s="67"/>
      <c r="V31" s="67"/>
      <c r="W31" s="67"/>
    </row>
    <row r="32" spans="2:23" x14ac:dyDescent="0.25">
      <c r="Q32" s="61"/>
      <c r="R32" s="87">
        <f t="shared" si="5"/>
        <v>1</v>
      </c>
      <c r="S32" s="87">
        <f t="shared" si="6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B1:W84"/>
  <sheetViews>
    <sheetView showGridLines="0" view="pageBreakPreview" zoomScale="85" zoomScaleNormal="100" zoomScaleSheetLayoutView="85" workbookViewId="0">
      <selection activeCell="B13" sqref="B13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0" width="14.140625" style="1" bestFit="1" customWidth="1"/>
    <col min="11" max="13" width="11.42578125" style="1"/>
    <col min="14" max="14" width="11.42578125" style="1" customWidth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95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-1.2715355672441975E-2</v>
      </c>
      <c r="S13" s="87">
        <f>D16/C16</f>
        <v>1.012715355672442</v>
      </c>
      <c r="T13" s="80"/>
      <c r="U13" s="67"/>
      <c r="V13" s="67"/>
    </row>
    <row r="14" spans="2:22" x14ac:dyDescent="0.25">
      <c r="B14" s="21" t="s">
        <v>8</v>
      </c>
      <c r="C14" s="22">
        <f>SUM(C15:C18)</f>
        <v>485759584.82999998</v>
      </c>
      <c r="D14" s="22">
        <f>SUM(D15:D18)</f>
        <v>489562647.68000001</v>
      </c>
      <c r="E14" s="22">
        <f>D14-C14</f>
        <v>3803062.8500000238</v>
      </c>
      <c r="F14" s="23">
        <f>D14/C14</f>
        <v>1.0078291051144797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-1.3846182883203939E-2</v>
      </c>
      <c r="S14" s="87">
        <f>D17/C17</f>
        <v>1.0138461828832039</v>
      </c>
      <c r="T14" s="80"/>
      <c r="U14" s="67"/>
      <c r="V14" s="67"/>
    </row>
    <row r="15" spans="2:22" x14ac:dyDescent="0.25">
      <c r="B15" s="24" t="s">
        <v>9</v>
      </c>
      <c r="C15" s="25">
        <v>36692013.829999998</v>
      </c>
      <c r="D15" s="25">
        <v>36692013.829999998</v>
      </c>
      <c r="E15" s="25">
        <f>D15-C15</f>
        <v>0</v>
      </c>
      <c r="F15" s="26">
        <f>D15/C15</f>
        <v>1</v>
      </c>
      <c r="I15" s="78"/>
      <c r="J15" s="31"/>
      <c r="K15" s="31"/>
      <c r="L15" s="31"/>
      <c r="O15" s="27"/>
      <c r="P15" s="27"/>
      <c r="Q15" s="80"/>
      <c r="R15" s="87">
        <f>1-S15</f>
        <v>0.26128937820821851</v>
      </c>
      <c r="S15" s="87">
        <f>D18/C18</f>
        <v>0.73871062179178149</v>
      </c>
      <c r="T15" s="80"/>
      <c r="U15" s="67"/>
      <c r="V15" s="67"/>
    </row>
    <row r="16" spans="2:22" x14ac:dyDescent="0.25">
      <c r="B16" s="24" t="s">
        <v>10</v>
      </c>
      <c r="C16" s="25">
        <v>273140321</v>
      </c>
      <c r="D16" s="25">
        <v>276613397.32999998</v>
      </c>
      <c r="E16" s="25">
        <f t="shared" ref="E16:E17" si="0">D16-C16</f>
        <v>3473076.3299999833</v>
      </c>
      <c r="F16" s="26">
        <f t="shared" ref="F16:F17" si="1">D16/C16</f>
        <v>1.012715355672442</v>
      </c>
      <c r="I16" s="78"/>
      <c r="J16" s="31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168273080</v>
      </c>
      <c r="D17" s="25">
        <v>170603019.84</v>
      </c>
      <c r="E17" s="25">
        <f t="shared" si="0"/>
        <v>2329939.8400000036</v>
      </c>
      <c r="F17" s="26">
        <f t="shared" si="1"/>
        <v>1.0138461828832039</v>
      </c>
      <c r="I17" s="78"/>
      <c r="J17" s="31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7654170</v>
      </c>
      <c r="D18" s="25">
        <v>5654216.6799999997</v>
      </c>
      <c r="E18" s="25">
        <f>D18-C18</f>
        <v>-1999953.3200000003</v>
      </c>
      <c r="F18" s="26">
        <f>D18/C18</f>
        <v>0.73871062179178149</v>
      </c>
      <c r="I18" s="78"/>
      <c r="J18" s="31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f>SUM(C21:C27)</f>
        <v>551882208</v>
      </c>
      <c r="D20" s="22">
        <f t="shared" ref="D20" si="2">SUM(D21:D27)</f>
        <v>448873653.75999999</v>
      </c>
      <c r="E20" s="22">
        <f>D20-C20</f>
        <v>-103008554.24000001</v>
      </c>
      <c r="F20" s="23">
        <f>D20/C20</f>
        <v>0.81335047090338519</v>
      </c>
      <c r="G20" s="27"/>
      <c r="I20" s="89"/>
      <c r="J20" s="89"/>
      <c r="K20" s="89"/>
      <c r="L20" s="89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349208895</v>
      </c>
      <c r="D21" s="25">
        <v>365115267.06</v>
      </c>
      <c r="E21" s="25">
        <f>D21-C21</f>
        <v>15906372.060000002</v>
      </c>
      <c r="F21" s="54">
        <f>D21/C21</f>
        <v>1.045549733376637</v>
      </c>
      <c r="G21" s="27"/>
      <c r="I21" s="78"/>
      <c r="J21" s="31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64629754</v>
      </c>
      <c r="D22" s="25">
        <v>58004766.049999997</v>
      </c>
      <c r="E22" s="25">
        <f t="shared" ref="E22:E27" si="3">D22-C22</f>
        <v>-6624987.950000003</v>
      </c>
      <c r="F22" s="54">
        <f t="shared" ref="F22:F26" si="4">D22/C22</f>
        <v>0.89749322038267387</v>
      </c>
      <c r="G22" s="27"/>
      <c r="I22" s="78"/>
      <c r="J22" s="31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29006560</v>
      </c>
      <c r="D23" s="25">
        <v>16831529.649999999</v>
      </c>
      <c r="E23" s="25">
        <f t="shared" si="3"/>
        <v>-12175030.350000001</v>
      </c>
      <c r="F23" s="54">
        <f t="shared" si="4"/>
        <v>0.58026631389589112</v>
      </c>
      <c r="G23" s="27"/>
      <c r="I23" s="78"/>
      <c r="J23" s="31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6020569</v>
      </c>
      <c r="D24" s="25">
        <v>2680397.6</v>
      </c>
      <c r="E24" s="25">
        <f t="shared" si="3"/>
        <v>-3340171.4</v>
      </c>
      <c r="F24" s="54">
        <f t="shared" si="4"/>
        <v>0.44520669059685225</v>
      </c>
      <c r="G24" s="27"/>
      <c r="I24" s="78"/>
      <c r="J24" s="31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f t="shared" si="3"/>
        <v>0</v>
      </c>
      <c r="F25" s="54">
        <v>0</v>
      </c>
      <c r="G25" s="27"/>
      <c r="I25" s="78"/>
      <c r="J25" s="31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103016430</v>
      </c>
      <c r="D26" s="25">
        <v>6241693.4000000004</v>
      </c>
      <c r="E26" s="25">
        <f t="shared" si="3"/>
        <v>-96774736.599999994</v>
      </c>
      <c r="F26" s="54">
        <f t="shared" si="4"/>
        <v>6.0589300172797685E-2</v>
      </c>
      <c r="G26" s="27"/>
      <c r="I26" s="78"/>
      <c r="J26" s="31"/>
      <c r="Q26" s="61"/>
      <c r="R26" s="87">
        <f>IFERROR(ABS(1-S26),0)</f>
        <v>4.5549733376637036E-2</v>
      </c>
      <c r="S26" s="87">
        <f>IFERROR(D21/C21,0)</f>
        <v>1.045549733376637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5">
        <f t="shared" si="3"/>
        <v>0</v>
      </c>
      <c r="F27" s="54">
        <v>0</v>
      </c>
      <c r="G27" s="27"/>
      <c r="J27" s="31"/>
      <c r="Q27" s="61"/>
      <c r="R27" s="87">
        <f t="shared" ref="R27:R32" si="5">IFERROR(ABS(1-S27),0)</f>
        <v>0.10250677961732613</v>
      </c>
      <c r="S27" s="87">
        <f t="shared" ref="S27:S32" si="6">IFERROR(D22/C22,0)</f>
        <v>0.89749322038267387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>IFERROR(ABS(1-S28),0)</f>
        <v>0.41973368610410888</v>
      </c>
      <c r="S28" s="87">
        <f>IFERROR(D23/C23,0)</f>
        <v>0.58026631389589112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5"/>
        <v>0.55479330940314775</v>
      </c>
      <c r="S29" s="87">
        <f t="shared" si="6"/>
        <v>0.44520669059685225</v>
      </c>
      <c r="T29" s="86"/>
      <c r="U29" s="67"/>
      <c r="V29" s="67"/>
      <c r="W29" s="67"/>
    </row>
    <row r="30" spans="2:23" x14ac:dyDescent="0.25">
      <c r="Q30" s="61"/>
      <c r="R30" s="87">
        <f t="shared" si="5"/>
        <v>1</v>
      </c>
      <c r="S30" s="87">
        <f t="shared" si="6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5"/>
        <v>0.93941069982720227</v>
      </c>
      <c r="S31" s="87">
        <f t="shared" si="6"/>
        <v>6.0589300172797685E-2</v>
      </c>
      <c r="T31" s="82"/>
      <c r="U31" s="67"/>
      <c r="V31" s="67"/>
      <c r="W31" s="67"/>
    </row>
    <row r="32" spans="2:23" x14ac:dyDescent="0.25">
      <c r="Q32" s="61"/>
      <c r="R32" s="87">
        <f t="shared" si="5"/>
        <v>1</v>
      </c>
      <c r="S32" s="87">
        <f t="shared" si="6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19685039370078741" bottom="0.15748031496062992" header="0.15748031496062992" footer="0.15748031496062992"/>
  <pageSetup scale="60" orientation="landscape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B1:W84"/>
  <sheetViews>
    <sheetView showGridLines="0" view="pageBreakPreview" zoomScale="85" zoomScaleNormal="100" zoomScaleSheetLayoutView="85" workbookViewId="0">
      <selection activeCell="B14" sqref="B14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0" width="14.140625" style="1" bestFit="1" customWidth="1"/>
    <col min="11" max="13" width="11.42578125" style="1"/>
    <col min="14" max="14" width="11.42578125" style="1" customWidth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96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-6.3836775258223621E-3</v>
      </c>
      <c r="S13" s="87">
        <f>D16/C16</f>
        <v>1.0063836775258224</v>
      </c>
      <c r="T13" s="80"/>
      <c r="U13" s="67"/>
      <c r="V13" s="67"/>
    </row>
    <row r="14" spans="2:22" x14ac:dyDescent="0.25">
      <c r="B14" s="21" t="s">
        <v>8</v>
      </c>
      <c r="C14" s="22">
        <f>SUM(C15:C18)</f>
        <v>552554548.82999992</v>
      </c>
      <c r="D14" s="22">
        <f>SUM(D15:D18)</f>
        <v>553091764.15999997</v>
      </c>
      <c r="E14" s="22">
        <f>D14-C14</f>
        <v>537215.33000004292</v>
      </c>
      <c r="F14" s="23">
        <f>D14/C14</f>
        <v>1.0009722394488247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-6.9196593923130933E-3</v>
      </c>
      <c r="S14" s="87">
        <f>D17/C17</f>
        <v>1.0069196593923131</v>
      </c>
      <c r="T14" s="80"/>
      <c r="U14" s="67"/>
      <c r="V14" s="67"/>
    </row>
    <row r="15" spans="2:22" x14ac:dyDescent="0.25">
      <c r="B15" s="24" t="s">
        <v>9</v>
      </c>
      <c r="C15" s="25">
        <v>36692013.829999998</v>
      </c>
      <c r="D15" s="25">
        <v>36692013.829999998</v>
      </c>
      <c r="E15" s="25">
        <f>D15-C15</f>
        <v>0</v>
      </c>
      <c r="F15" s="26">
        <f>D15/C15</f>
        <v>1</v>
      </c>
      <c r="I15" s="78"/>
      <c r="J15" s="78"/>
      <c r="K15" s="78"/>
      <c r="L15" s="78"/>
      <c r="O15" s="27"/>
      <c r="P15" s="27"/>
      <c r="Q15" s="80"/>
      <c r="R15" s="87">
        <f>1-S15</f>
        <v>0.32329508393271555</v>
      </c>
      <c r="S15" s="87">
        <f>D18/C18</f>
        <v>0.67670491606728445</v>
      </c>
      <c r="T15" s="80"/>
      <c r="U15" s="67"/>
      <c r="V15" s="67"/>
    </row>
    <row r="16" spans="2:22" x14ac:dyDescent="0.25">
      <c r="B16" s="24" t="s">
        <v>10</v>
      </c>
      <c r="C16" s="25">
        <v>313491346</v>
      </c>
      <c r="D16" s="25">
        <v>315492573.66000003</v>
      </c>
      <c r="E16" s="25">
        <f t="shared" ref="E16:E17" si="0">D16-C16</f>
        <v>2001227.6600000262</v>
      </c>
      <c r="F16" s="26">
        <f t="shared" ref="F16:F17" si="1">D16/C16</f>
        <v>1.0063836775258224</v>
      </c>
      <c r="I16" s="78"/>
      <c r="J16" s="31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193696979</v>
      </c>
      <c r="D17" s="25">
        <v>195037296.12</v>
      </c>
      <c r="E17" s="25">
        <f t="shared" si="0"/>
        <v>1340317.1200000048</v>
      </c>
      <c r="F17" s="26">
        <f t="shared" si="1"/>
        <v>1.0069196593923131</v>
      </c>
      <c r="I17" s="78"/>
      <c r="J17" s="31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8674210</v>
      </c>
      <c r="D18" s="25">
        <v>5869880.5499999998</v>
      </c>
      <c r="E18" s="25">
        <f>D18-C18</f>
        <v>-2804329.45</v>
      </c>
      <c r="F18" s="26">
        <f>D18/C18</f>
        <v>0.67670491606728445</v>
      </c>
      <c r="I18" s="78"/>
      <c r="J18" s="31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f>SUM(C21:C27)</f>
        <v>607994308</v>
      </c>
      <c r="D20" s="22">
        <f t="shared" ref="D20" si="2">SUM(D21:D27)</f>
        <v>504835044.51999998</v>
      </c>
      <c r="E20" s="22">
        <f>D20-C20</f>
        <v>-103159263.48000002</v>
      </c>
      <c r="F20" s="23">
        <f>D20/C20</f>
        <v>0.83032857031286544</v>
      </c>
      <c r="G20" s="27"/>
      <c r="I20" s="89"/>
      <c r="J20" s="89"/>
      <c r="K20" s="89"/>
      <c r="L20" s="89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384304176</v>
      </c>
      <c r="D21" s="25">
        <v>401979691.38999999</v>
      </c>
      <c r="E21" s="25">
        <f>D21-C21</f>
        <v>17675515.389999986</v>
      </c>
      <c r="F21" s="54">
        <f>D21/C21</f>
        <v>1.0459935553497601</v>
      </c>
      <c r="G21" s="27"/>
      <c r="I21" s="78"/>
      <c r="J21" s="31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75696944</v>
      </c>
      <c r="D22" s="25">
        <v>73837099.239999995</v>
      </c>
      <c r="E22" s="25">
        <f t="shared" ref="E22:E27" si="3">D22-C22</f>
        <v>-1859844.7600000054</v>
      </c>
      <c r="F22" s="54">
        <f t="shared" ref="F22:F26" si="4">D22/C22</f>
        <v>0.97543038514210023</v>
      </c>
      <c r="G22" s="27"/>
      <c r="I22" s="78"/>
      <c r="J22" s="31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30857289</v>
      </c>
      <c r="D23" s="25">
        <v>19122257.890000001</v>
      </c>
      <c r="E23" s="25">
        <f t="shared" si="3"/>
        <v>-11735031.109999999</v>
      </c>
      <c r="F23" s="54">
        <f t="shared" si="4"/>
        <v>0.61969986702331503</v>
      </c>
      <c r="G23" s="27"/>
      <c r="I23" s="78"/>
      <c r="J23" s="31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6619469</v>
      </c>
      <c r="D24" s="25">
        <v>2766648</v>
      </c>
      <c r="E24" s="25">
        <f t="shared" si="3"/>
        <v>-3852821</v>
      </c>
      <c r="F24" s="54">
        <f t="shared" si="4"/>
        <v>0.41795618349447666</v>
      </c>
      <c r="G24" s="27"/>
      <c r="I24" s="78"/>
      <c r="J24" s="31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/>
      <c r="E25" s="25">
        <f t="shared" si="3"/>
        <v>0</v>
      </c>
      <c r="F25" s="54">
        <v>0</v>
      </c>
      <c r="G25" s="27"/>
      <c r="I25" s="78"/>
      <c r="J25" s="31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110516430</v>
      </c>
      <c r="D26" s="25">
        <v>7129348</v>
      </c>
      <c r="E26" s="25">
        <f t="shared" si="3"/>
        <v>-103387082</v>
      </c>
      <c r="F26" s="54">
        <f t="shared" si="4"/>
        <v>6.4509394666476289E-2</v>
      </c>
      <c r="G26" s="27"/>
      <c r="I26" s="78"/>
      <c r="J26" s="31"/>
      <c r="Q26" s="61"/>
      <c r="R26" s="87">
        <f>IFERROR(ABS(1-S26),0)</f>
        <v>4.5993555349760129E-2</v>
      </c>
      <c r="S26" s="87">
        <f>IFERROR(D21/C21,0)</f>
        <v>1.0459935553497601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5">
        <f t="shared" si="3"/>
        <v>0</v>
      </c>
      <c r="F27" s="54">
        <v>0</v>
      </c>
      <c r="G27" s="27"/>
      <c r="J27" s="31"/>
      <c r="Q27" s="61"/>
      <c r="R27" s="87">
        <f t="shared" ref="R27:R32" si="5">IFERROR(ABS(1-S27),0)</f>
        <v>2.4569614857899769E-2</v>
      </c>
      <c r="S27" s="87">
        <f t="shared" ref="S27:S32" si="6">IFERROR(D22/C22,0)</f>
        <v>0.97543038514210023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>IFERROR(ABS(1-S28),0)</f>
        <v>0.38030013297668497</v>
      </c>
      <c r="S28" s="87">
        <f>IFERROR(D23/C23,0)</f>
        <v>0.61969986702331503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5"/>
        <v>0.58204381650552328</v>
      </c>
      <c r="S29" s="87">
        <f t="shared" si="6"/>
        <v>0.41795618349447666</v>
      </c>
      <c r="T29" s="86"/>
      <c r="U29" s="67"/>
      <c r="V29" s="67"/>
      <c r="W29" s="67"/>
    </row>
    <row r="30" spans="2:23" x14ac:dyDescent="0.25">
      <c r="Q30" s="61"/>
      <c r="R30" s="87">
        <f t="shared" si="5"/>
        <v>1</v>
      </c>
      <c r="S30" s="87">
        <f t="shared" si="6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5"/>
        <v>0.93549060533352368</v>
      </c>
      <c r="S31" s="87">
        <f t="shared" si="6"/>
        <v>6.4509394666476289E-2</v>
      </c>
      <c r="T31" s="82"/>
      <c r="U31" s="67"/>
      <c r="V31" s="67"/>
      <c r="W31" s="67"/>
    </row>
    <row r="32" spans="2:23" x14ac:dyDescent="0.25">
      <c r="Q32" s="61"/>
      <c r="R32" s="87">
        <f t="shared" si="5"/>
        <v>1</v>
      </c>
      <c r="S32" s="87">
        <f t="shared" si="6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19685039370078741" bottom="0.15748031496062992" header="0.15748031496062992" footer="0.15748031496062992"/>
  <pageSetup scale="60" orientation="landscape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B1:W84"/>
  <sheetViews>
    <sheetView showGridLines="0" view="pageBreakPreview" topLeftCell="A18" zoomScale="70" zoomScaleNormal="100" zoomScaleSheetLayoutView="70" workbookViewId="0">
      <selection activeCell="S15" sqref="S15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0" width="14.140625" style="1" bestFit="1" customWidth="1"/>
    <col min="11" max="13" width="11.42578125" style="1"/>
    <col min="14" max="14" width="11.42578125" style="1" customWidth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97</v>
      </c>
      <c r="C11" s="152"/>
      <c r="D11" s="152"/>
      <c r="E11" s="152"/>
      <c r="F11" s="153"/>
      <c r="O11" s="27"/>
      <c r="P11" s="27"/>
      <c r="Q11" s="94"/>
      <c r="R11" s="95" t="s">
        <v>3</v>
      </c>
      <c r="S11" s="95" t="s">
        <v>4</v>
      </c>
      <c r="T11" s="9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94"/>
      <c r="R12" s="95"/>
      <c r="S12" s="95"/>
      <c r="T12" s="94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94"/>
      <c r="R13" s="95">
        <f>1-S13</f>
        <v>1.577310166401813E-2</v>
      </c>
      <c r="S13" s="95">
        <f>D16/C16</f>
        <v>0.98422689833598187</v>
      </c>
      <c r="T13" s="94"/>
      <c r="U13" s="67"/>
      <c r="V13" s="67"/>
    </row>
    <row r="14" spans="2:22" x14ac:dyDescent="0.25">
      <c r="B14" s="21" t="s">
        <v>8</v>
      </c>
      <c r="C14" s="22">
        <f>SUM(C15:C18)</f>
        <v>765245889.82999992</v>
      </c>
      <c r="D14" s="22">
        <f>SUM(D15:D18)</f>
        <v>752660685.26999998</v>
      </c>
      <c r="E14" s="22">
        <f>D14-C14</f>
        <v>-12585204.559999943</v>
      </c>
      <c r="F14" s="23">
        <f>D14/C14</f>
        <v>0.98355403834603317</v>
      </c>
      <c r="I14" s="78"/>
      <c r="J14" s="78"/>
      <c r="K14" s="78"/>
      <c r="L14" s="78"/>
      <c r="M14" s="78"/>
      <c r="N14" s="78"/>
      <c r="O14" s="27"/>
      <c r="P14" s="27"/>
      <c r="Q14" s="94"/>
      <c r="R14" s="95">
        <f>1-S14</f>
        <v>1.2070734189397081E-2</v>
      </c>
      <c r="S14" s="95">
        <f>D17/C17</f>
        <v>0.98792926581060292</v>
      </c>
      <c r="T14" s="94"/>
      <c r="U14" s="67"/>
      <c r="V14" s="67"/>
    </row>
    <row r="15" spans="2:22" x14ac:dyDescent="0.25">
      <c r="B15" s="24" t="s">
        <v>9</v>
      </c>
      <c r="C15" s="25">
        <v>36692013.829999998</v>
      </c>
      <c r="D15" s="25">
        <v>36692013.829999998</v>
      </c>
      <c r="E15" s="25">
        <f>D15-C15</f>
        <v>0</v>
      </c>
      <c r="F15" s="26">
        <f>D15/C15</f>
        <v>1</v>
      </c>
      <c r="I15" s="78"/>
      <c r="J15" s="78"/>
      <c r="K15" s="78"/>
      <c r="L15" s="78"/>
      <c r="O15" s="27"/>
      <c r="P15" s="27"/>
      <c r="Q15" s="94"/>
      <c r="R15" s="95">
        <f>1-S15</f>
        <v>0.1959235154297676</v>
      </c>
      <c r="S15" s="95">
        <f>D18/C18</f>
        <v>0.8040764845702324</v>
      </c>
      <c r="T15" s="94"/>
      <c r="U15" s="67"/>
      <c r="V15" s="67"/>
    </row>
    <row r="16" spans="2:22" x14ac:dyDescent="0.25">
      <c r="B16" s="24" t="s">
        <v>10</v>
      </c>
      <c r="C16" s="25">
        <v>442865901</v>
      </c>
      <c r="D16" s="25">
        <v>435880532.12</v>
      </c>
      <c r="E16" s="25">
        <f t="shared" ref="E16:E17" si="0">D16-C16</f>
        <v>-6985368.8799999952</v>
      </c>
      <c r="F16" s="26">
        <f t="shared" ref="F16:F17" si="1">D16/C16</f>
        <v>0.98422689833598187</v>
      </c>
      <c r="I16" s="78"/>
      <c r="J16" s="31"/>
      <c r="O16" s="27"/>
      <c r="P16" s="27"/>
      <c r="Q16" s="94"/>
      <c r="R16" s="96"/>
      <c r="S16" s="96"/>
      <c r="T16" s="94"/>
      <c r="U16" s="67"/>
      <c r="V16" s="67"/>
    </row>
    <row r="17" spans="2:23" x14ac:dyDescent="0.25">
      <c r="B17" s="24" t="s">
        <v>11</v>
      </c>
      <c r="C17" s="25">
        <v>273986373</v>
      </c>
      <c r="D17" s="25">
        <v>270679156.31999999</v>
      </c>
      <c r="E17" s="25">
        <f t="shared" si="0"/>
        <v>-3307216.6800000072</v>
      </c>
      <c r="F17" s="26">
        <f t="shared" si="1"/>
        <v>0.98792926581060292</v>
      </c>
      <c r="I17" s="78"/>
      <c r="J17" s="31"/>
      <c r="O17" s="27"/>
      <c r="P17" s="27"/>
      <c r="Q17" s="94"/>
      <c r="R17" s="96"/>
      <c r="S17" s="96"/>
      <c r="T17" s="94"/>
      <c r="U17" s="67"/>
      <c r="V17" s="67"/>
    </row>
    <row r="18" spans="2:23" x14ac:dyDescent="0.25">
      <c r="B18" s="24" t="s">
        <v>12</v>
      </c>
      <c r="C18" s="25">
        <v>11701602</v>
      </c>
      <c r="D18" s="25">
        <v>9408983</v>
      </c>
      <c r="E18" s="25">
        <f>D18-C18</f>
        <v>-2292619</v>
      </c>
      <c r="F18" s="26">
        <f>D18/C18</f>
        <v>0.8040764845702324</v>
      </c>
      <c r="I18" s="78"/>
      <c r="J18" s="31"/>
      <c r="O18" s="27"/>
      <c r="P18" s="27"/>
      <c r="Q18" s="94"/>
      <c r="R18" s="96"/>
      <c r="S18" s="96"/>
      <c r="T18" s="94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O19" s="27"/>
      <c r="P19" s="27"/>
      <c r="Q19" s="94"/>
      <c r="R19" s="96"/>
      <c r="S19" s="96"/>
      <c r="T19" s="94"/>
      <c r="U19" s="67"/>
      <c r="V19" s="67"/>
    </row>
    <row r="20" spans="2:23" x14ac:dyDescent="0.25">
      <c r="B20" s="21" t="s">
        <v>14</v>
      </c>
      <c r="C20" s="22">
        <f>SUM(C21:C27)</f>
        <v>855006658</v>
      </c>
      <c r="D20" s="22">
        <f t="shared" ref="D20" si="2">SUM(D21:D27)</f>
        <v>653420965.66999996</v>
      </c>
      <c r="E20" s="22">
        <f>D20-C20</f>
        <v>-201585692.33000004</v>
      </c>
      <c r="F20" s="23">
        <f>D20/C20</f>
        <v>0.7642290964124866</v>
      </c>
      <c r="G20" s="27"/>
      <c r="I20" s="89"/>
      <c r="J20" s="89"/>
      <c r="K20" s="89"/>
      <c r="L20" s="89"/>
      <c r="M20" s="78"/>
      <c r="N20" s="78"/>
      <c r="Q20" s="97"/>
      <c r="R20" s="96"/>
      <c r="S20" s="96"/>
      <c r="T20" s="94"/>
      <c r="U20" s="67"/>
      <c r="V20" s="67"/>
    </row>
    <row r="21" spans="2:23" x14ac:dyDescent="0.25">
      <c r="B21" s="24" t="s">
        <v>48</v>
      </c>
      <c r="C21" s="25">
        <v>552185583</v>
      </c>
      <c r="D21" s="25">
        <v>507761548.23000002</v>
      </c>
      <c r="E21" s="25">
        <f>D21-C21</f>
        <v>-44424034.769999981</v>
      </c>
      <c r="F21" s="54">
        <f>D21/C21</f>
        <v>0.91954872394776022</v>
      </c>
      <c r="G21" s="27"/>
      <c r="I21" s="78"/>
      <c r="J21" s="31"/>
      <c r="Q21" s="97"/>
      <c r="R21" s="96"/>
      <c r="S21" s="96"/>
      <c r="T21" s="94"/>
      <c r="U21" s="67"/>
      <c r="V21" s="67"/>
    </row>
    <row r="22" spans="2:23" x14ac:dyDescent="0.25">
      <c r="B22" s="24" t="s">
        <v>49</v>
      </c>
      <c r="C22" s="25">
        <v>112678514</v>
      </c>
      <c r="D22" s="25">
        <v>105336449.15000001</v>
      </c>
      <c r="E22" s="25">
        <f t="shared" ref="E22:E27" si="3">D22-C22</f>
        <v>-7342064.849999994</v>
      </c>
      <c r="F22" s="54">
        <f t="shared" ref="F22:F26" si="4">D22/C22</f>
        <v>0.93484059569688682</v>
      </c>
      <c r="G22" s="27"/>
      <c r="I22" s="78"/>
      <c r="J22" s="31"/>
      <c r="Q22" s="97"/>
      <c r="R22" s="96"/>
      <c r="S22" s="96"/>
      <c r="T22" s="94"/>
      <c r="U22" s="67"/>
      <c r="V22" s="67"/>
    </row>
    <row r="23" spans="2:23" x14ac:dyDescent="0.25">
      <c r="B23" s="24" t="s">
        <v>17</v>
      </c>
      <c r="C23" s="25">
        <v>43751976</v>
      </c>
      <c r="D23" s="25">
        <v>27768502.289999999</v>
      </c>
      <c r="E23" s="25">
        <f t="shared" si="3"/>
        <v>-15983473.710000001</v>
      </c>
      <c r="F23" s="54">
        <f t="shared" si="4"/>
        <v>0.63467995799778276</v>
      </c>
      <c r="G23" s="27"/>
      <c r="I23" s="78"/>
      <c r="J23" s="31"/>
      <c r="Q23" s="97"/>
      <c r="R23" s="96"/>
      <c r="S23" s="96"/>
      <c r="T23" s="94"/>
      <c r="U23" s="67"/>
      <c r="V23" s="67"/>
      <c r="W23" s="67"/>
    </row>
    <row r="24" spans="2:23" x14ac:dyDescent="0.25">
      <c r="B24" s="24" t="s">
        <v>18</v>
      </c>
      <c r="C24" s="25">
        <v>8416169</v>
      </c>
      <c r="D24" s="25">
        <v>5237498</v>
      </c>
      <c r="E24" s="25">
        <f t="shared" si="3"/>
        <v>-3178671</v>
      </c>
      <c r="F24" s="54">
        <f t="shared" si="4"/>
        <v>0.62231378671222026</v>
      </c>
      <c r="G24" s="27"/>
      <c r="I24" s="78"/>
      <c r="J24" s="31"/>
      <c r="Q24" s="97"/>
      <c r="R24" s="96"/>
      <c r="S24" s="96"/>
      <c r="T24" s="94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/>
      <c r="E25" s="25">
        <f t="shared" si="3"/>
        <v>0</v>
      </c>
      <c r="F25" s="54">
        <v>0</v>
      </c>
      <c r="G25" s="27"/>
      <c r="I25" s="78"/>
      <c r="J25" s="31"/>
      <c r="Q25" s="97"/>
      <c r="R25" s="95" t="s">
        <v>3</v>
      </c>
      <c r="S25" s="95" t="s">
        <v>4</v>
      </c>
      <c r="T25" s="98"/>
      <c r="U25" s="67"/>
      <c r="V25" s="67"/>
      <c r="W25" s="67"/>
    </row>
    <row r="26" spans="2:23" x14ac:dyDescent="0.25">
      <c r="B26" s="24" t="s">
        <v>50</v>
      </c>
      <c r="C26" s="25">
        <v>137974416</v>
      </c>
      <c r="D26" s="25">
        <v>7316968</v>
      </c>
      <c r="E26" s="25">
        <f t="shared" si="3"/>
        <v>-130657448</v>
      </c>
      <c r="F26" s="54">
        <f t="shared" si="4"/>
        <v>5.3031338795447414E-2</v>
      </c>
      <c r="G26" s="27"/>
      <c r="I26" s="78"/>
      <c r="J26" s="31"/>
      <c r="Q26" s="97"/>
      <c r="R26" s="95">
        <f>IFERROR(ABS(1-S26),0)</f>
        <v>8.0451276052239784E-2</v>
      </c>
      <c r="S26" s="95">
        <f>IFERROR(D21/C21,0)</f>
        <v>0.91954872394776022</v>
      </c>
      <c r="T26" s="98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5">
        <f t="shared" si="3"/>
        <v>0</v>
      </c>
      <c r="F27" s="54">
        <v>0</v>
      </c>
      <c r="G27" s="27"/>
      <c r="J27" s="31"/>
      <c r="Q27" s="97"/>
      <c r="R27" s="95">
        <f t="shared" ref="R27:R32" si="5">IFERROR(ABS(1-S27),0)</f>
        <v>6.5159404303113178E-2</v>
      </c>
      <c r="S27" s="95">
        <f t="shared" ref="S27:S32" si="6">IFERROR(D22/C22,0)</f>
        <v>0.93484059569688682</v>
      </c>
      <c r="T27" s="94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97"/>
      <c r="R28" s="95">
        <f>IFERROR(ABS(1-S28),0)</f>
        <v>0.36532004200221724</v>
      </c>
      <c r="S28" s="95">
        <f>IFERROR(D23/C23,0)</f>
        <v>0.63467995799778276</v>
      </c>
      <c r="T28" s="99"/>
      <c r="U28" s="67"/>
      <c r="V28" s="67"/>
      <c r="W28" s="67"/>
    </row>
    <row r="29" spans="2:23" x14ac:dyDescent="0.25">
      <c r="H29" s="31"/>
      <c r="Q29" s="97"/>
      <c r="R29" s="95">
        <f t="shared" si="5"/>
        <v>0.37768621328777974</v>
      </c>
      <c r="S29" s="95">
        <f t="shared" si="6"/>
        <v>0.62231378671222026</v>
      </c>
      <c r="T29" s="99"/>
      <c r="U29" s="67"/>
      <c r="V29" s="67"/>
      <c r="W29" s="67"/>
    </row>
    <row r="30" spans="2:23" x14ac:dyDescent="0.25">
      <c r="Q30" s="97"/>
      <c r="R30" s="95">
        <f t="shared" si="5"/>
        <v>1</v>
      </c>
      <c r="S30" s="95">
        <f t="shared" si="6"/>
        <v>0</v>
      </c>
      <c r="T30" s="98"/>
      <c r="U30" s="67"/>
      <c r="V30" s="67"/>
      <c r="W30" s="67"/>
    </row>
    <row r="31" spans="2:23" x14ac:dyDescent="0.25">
      <c r="B31" s="48"/>
      <c r="Q31" s="97"/>
      <c r="R31" s="95">
        <f t="shared" si="5"/>
        <v>0.94696866120455259</v>
      </c>
      <c r="S31" s="95">
        <f t="shared" si="6"/>
        <v>5.3031338795447414E-2</v>
      </c>
      <c r="T31" s="98"/>
      <c r="U31" s="67"/>
      <c r="V31" s="67"/>
      <c r="W31" s="67"/>
    </row>
    <row r="32" spans="2:23" x14ac:dyDescent="0.25">
      <c r="Q32" s="97"/>
      <c r="R32" s="95">
        <f t="shared" si="5"/>
        <v>1</v>
      </c>
      <c r="S32" s="95">
        <f t="shared" si="6"/>
        <v>0</v>
      </c>
      <c r="T32" s="98"/>
      <c r="U32" s="67"/>
      <c r="V32" s="67"/>
      <c r="W32" s="67"/>
    </row>
    <row r="33" spans="17:23" x14ac:dyDescent="0.25">
      <c r="Q33" s="97"/>
      <c r="R33" s="94"/>
      <c r="S33" s="94"/>
      <c r="T33" s="94"/>
      <c r="U33" s="67"/>
      <c r="V33" s="67"/>
      <c r="W33" s="67"/>
    </row>
    <row r="34" spans="17:23" x14ac:dyDescent="0.25">
      <c r="Q34" s="97"/>
      <c r="R34" s="99"/>
      <c r="S34" s="99"/>
      <c r="T34" s="99"/>
      <c r="U34" s="67"/>
      <c r="V34" s="67"/>
      <c r="W34" s="67"/>
    </row>
    <row r="35" spans="17:23" x14ac:dyDescent="0.25">
      <c r="Q35" s="100"/>
      <c r="R35" s="99"/>
      <c r="S35" s="99"/>
      <c r="T35" s="99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19685039370078741" bottom="0.15748031496062992" header="0.15748031496062992" footer="0.15748031496062992"/>
  <pageSetup scale="60" orientation="landscape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B1:W84"/>
  <sheetViews>
    <sheetView showGridLines="0" view="pageBreakPreview" topLeftCell="A3" zoomScale="70" zoomScaleNormal="100" zoomScaleSheetLayoutView="70" workbookViewId="0">
      <selection activeCell="E25" sqref="E25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100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8.1339737287293046E-2</v>
      </c>
      <c r="S13" s="87">
        <f>D16/C16</f>
        <v>0.91866026271270695</v>
      </c>
      <c r="T13" s="80"/>
      <c r="U13" s="67"/>
      <c r="V13" s="67"/>
    </row>
    <row r="14" spans="2:22" x14ac:dyDescent="0.25">
      <c r="B14" s="21" t="s">
        <v>8</v>
      </c>
      <c r="C14" s="22">
        <v>88099736.650000006</v>
      </c>
      <c r="D14" s="22">
        <v>84328209.260000005</v>
      </c>
      <c r="E14" s="22">
        <f>D14-C14</f>
        <v>-3771527.3900000006</v>
      </c>
      <c r="F14" s="23">
        <f>D14/C14</f>
        <v>0.9571902535306841</v>
      </c>
      <c r="I14" s="78"/>
      <c r="J14" s="31"/>
      <c r="K14" s="78"/>
      <c r="L14" s="78"/>
      <c r="M14" s="78"/>
      <c r="N14" s="78"/>
      <c r="O14" s="27"/>
      <c r="P14" s="27"/>
      <c r="Q14" s="80"/>
      <c r="R14" s="87">
        <f>1-S14</f>
        <v>-1.0415657524600386E-2</v>
      </c>
      <c r="S14" s="87">
        <f>D17/C17</f>
        <v>1.0104156575246004</v>
      </c>
      <c r="T14" s="80"/>
      <c r="U14" s="67"/>
      <c r="V14" s="67"/>
    </row>
    <row r="15" spans="2:22" x14ac:dyDescent="0.25">
      <c r="B15" s="24" t="s">
        <v>9</v>
      </c>
      <c r="C15" s="25">
        <v>21167643.649999999</v>
      </c>
      <c r="D15" s="25">
        <v>21167643.649999999</v>
      </c>
      <c r="E15" s="25">
        <f t="shared" ref="E15:E18" si="0">D15-C15</f>
        <v>0</v>
      </c>
      <c r="F15" s="26">
        <f>D15/C15</f>
        <v>1</v>
      </c>
      <c r="I15" s="78"/>
      <c r="J15" s="31"/>
      <c r="K15" s="78"/>
      <c r="L15" s="78"/>
      <c r="O15" s="27"/>
      <c r="P15" s="27"/>
      <c r="Q15" s="80"/>
      <c r="R15" s="87">
        <f>1-S15</f>
        <v>0.72725322290128913</v>
      </c>
      <c r="S15" s="87">
        <f>D18/C18</f>
        <v>0.27274677709871087</v>
      </c>
      <c r="T15" s="80"/>
      <c r="U15" s="67"/>
      <c r="V15" s="67"/>
    </row>
    <row r="16" spans="2:22" x14ac:dyDescent="0.25">
      <c r="B16" s="24" t="s">
        <v>10</v>
      </c>
      <c r="C16" s="25">
        <v>42002384</v>
      </c>
      <c r="D16" s="25">
        <v>38585921.119999997</v>
      </c>
      <c r="E16" s="25">
        <f t="shared" si="0"/>
        <v>-3416462.8800000027</v>
      </c>
      <c r="F16" s="26">
        <f>D16/C16</f>
        <v>0.91866026271270695</v>
      </c>
      <c r="I16" s="78"/>
      <c r="J16" s="31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24096376</v>
      </c>
      <c r="D17" s="25">
        <v>24347355.600000001</v>
      </c>
      <c r="E17" s="25">
        <f t="shared" si="0"/>
        <v>250979.60000000149</v>
      </c>
      <c r="F17" s="26">
        <f>D17/C17</f>
        <v>1.0104156575246004</v>
      </c>
      <c r="I17" s="78"/>
      <c r="J17" s="31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833333</v>
      </c>
      <c r="D18" s="25">
        <v>227288.89</v>
      </c>
      <c r="E18" s="25">
        <f t="shared" si="0"/>
        <v>-606044.11</v>
      </c>
      <c r="F18" s="26">
        <f>D18/C18</f>
        <v>0.27274677709871087</v>
      </c>
      <c r="I18" s="78"/>
      <c r="J18" s="31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31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60112642</v>
      </c>
      <c r="D20" s="22">
        <v>63452492.950000003</v>
      </c>
      <c r="E20" s="22">
        <f>D20-C20</f>
        <v>3339850.950000003</v>
      </c>
      <c r="F20" s="23">
        <f>D20/C20</f>
        <v>1.0555598762403422</v>
      </c>
      <c r="G20" s="27"/>
      <c r="I20" s="89"/>
      <c r="J20" s="89"/>
      <c r="K20" s="89"/>
      <c r="L20" s="89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38360297</v>
      </c>
      <c r="D21" s="25">
        <v>54056868.43</v>
      </c>
      <c r="E21" s="25">
        <f t="shared" ref="E21:E27" si="1">D21-C21</f>
        <v>15696571.43</v>
      </c>
      <c r="F21" s="54">
        <f>D21/C21</f>
        <v>1.4091879536282006</v>
      </c>
      <c r="G21" s="27"/>
      <c r="I21" s="78"/>
      <c r="J21" s="31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13103576</v>
      </c>
      <c r="D22" s="25">
        <v>9108189.2400000002</v>
      </c>
      <c r="E22" s="25">
        <f t="shared" si="1"/>
        <v>-3995386.76</v>
      </c>
      <c r="F22" s="54">
        <f>D22/C22</f>
        <v>0.69509187720970211</v>
      </c>
      <c r="G22" s="27"/>
      <c r="I22" s="78"/>
      <c r="J22" s="31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3042102</v>
      </c>
      <c r="D23" s="25">
        <v>270335.28000000003</v>
      </c>
      <c r="E23" s="25">
        <f t="shared" si="1"/>
        <v>-2771766.7199999997</v>
      </c>
      <c r="F23" s="54">
        <f>D23/C23</f>
        <v>8.8864633730229958E-2</v>
      </c>
      <c r="G23" s="27"/>
      <c r="I23" s="78"/>
      <c r="J23" s="31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606667</v>
      </c>
      <c r="D24" s="25">
        <v>17100</v>
      </c>
      <c r="E24" s="25">
        <f t="shared" si="1"/>
        <v>-589567</v>
      </c>
      <c r="F24" s="54">
        <f>D24/C24</f>
        <v>2.8186797699561703E-2</v>
      </c>
      <c r="G24" s="27"/>
      <c r="I24" s="78"/>
      <c r="J24" s="31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/>
      <c r="E25" s="25">
        <f t="shared" si="1"/>
        <v>0</v>
      </c>
      <c r="F25" s="54">
        <v>0</v>
      </c>
      <c r="G25" s="27"/>
      <c r="I25" s="78"/>
      <c r="J25" s="31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5000000</v>
      </c>
      <c r="D26" s="25">
        <v>0</v>
      </c>
      <c r="E26" s="25">
        <f t="shared" si="1"/>
        <v>-5000000</v>
      </c>
      <c r="F26" s="54">
        <f>D26/C26</f>
        <v>0</v>
      </c>
      <c r="G26" s="27"/>
      <c r="I26" s="78"/>
      <c r="J26" s="31"/>
      <c r="Q26" s="61"/>
      <c r="R26" s="87">
        <f>IFERROR(ABS(1-S26),0)</f>
        <v>0.4091879536282006</v>
      </c>
      <c r="S26" s="87">
        <f t="shared" ref="S26:S32" si="2">IFERROR(D21/C21,0)</f>
        <v>1.4091879536282006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5">
        <f t="shared" si="1"/>
        <v>0</v>
      </c>
      <c r="F27" s="54">
        <v>0</v>
      </c>
      <c r="G27" s="27"/>
      <c r="J27" s="31"/>
      <c r="Q27" s="61"/>
      <c r="R27" s="87">
        <f t="shared" ref="R27:R32" si="3">IFERROR(ABS(1-S27),0)</f>
        <v>0.30490812279029789</v>
      </c>
      <c r="S27" s="87">
        <f t="shared" si="2"/>
        <v>0.69509187720970211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>IFERROR(ABS(1-S28),0)</f>
        <v>0.9111353662697701</v>
      </c>
      <c r="S28" s="87">
        <f t="shared" si="2"/>
        <v>8.8864633730229958E-2</v>
      </c>
      <c r="T28" s="86"/>
      <c r="U28" s="67"/>
      <c r="V28" s="67"/>
      <c r="W28" s="67"/>
    </row>
    <row r="29" spans="2:23" x14ac:dyDescent="0.25">
      <c r="H29" s="31"/>
      <c r="Q29" s="61"/>
      <c r="R29" s="87">
        <f>IFERROR(ABS(1-S29),0)</f>
        <v>0.97181320230043833</v>
      </c>
      <c r="S29" s="87">
        <f t="shared" si="2"/>
        <v>2.8186797699561703E-2</v>
      </c>
      <c r="T29" s="86"/>
      <c r="U29" s="67"/>
      <c r="V29" s="67"/>
      <c r="W29" s="67"/>
    </row>
    <row r="30" spans="2:23" x14ac:dyDescent="0.25">
      <c r="Q30" s="61"/>
      <c r="R30" s="87">
        <f t="shared" si="3"/>
        <v>1</v>
      </c>
      <c r="S30" s="87">
        <f t="shared" si="2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>IFERROR(ABS(1-S31),0)</f>
        <v>1</v>
      </c>
      <c r="S31" s="87">
        <f t="shared" si="2"/>
        <v>0</v>
      </c>
      <c r="T31" s="82"/>
      <c r="U31" s="67"/>
      <c r="V31" s="67"/>
      <c r="W31" s="67"/>
    </row>
    <row r="32" spans="2:23" x14ac:dyDescent="0.25">
      <c r="Q32" s="61"/>
      <c r="R32" s="87">
        <f t="shared" si="3"/>
        <v>1</v>
      </c>
      <c r="S32" s="87">
        <f t="shared" si="2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W84"/>
  <sheetViews>
    <sheetView showGridLines="0" view="pageBreakPreview" topLeftCell="A4" zoomScaleNormal="100" zoomScaleSheetLayoutView="100" workbookViewId="0">
      <selection activeCell="B13" sqref="B13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5" width="11.42578125" style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33</v>
      </c>
      <c r="C11" s="152"/>
      <c r="D11" s="152"/>
      <c r="E11" s="152"/>
      <c r="F11" s="153"/>
      <c r="Q11" s="69"/>
      <c r="R11" s="77" t="s">
        <v>3</v>
      </c>
      <c r="S11" s="77" t="s">
        <v>4</v>
      </c>
      <c r="T11" s="69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Q12" s="40"/>
      <c r="R12" s="77"/>
      <c r="S12" s="77"/>
      <c r="T12" s="4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Q13" s="40"/>
      <c r="R13" s="77">
        <v>-1.2192588793291659E-3</v>
      </c>
      <c r="S13" s="77">
        <v>1.0012192588793292</v>
      </c>
      <c r="T13" s="40"/>
      <c r="U13" s="67"/>
      <c r="V13" s="67"/>
    </row>
    <row r="14" spans="2:22" x14ac:dyDescent="0.25">
      <c r="B14" s="21" t="s">
        <v>8</v>
      </c>
      <c r="C14" s="22">
        <v>375441149.60000002</v>
      </c>
      <c r="D14" s="22">
        <v>375884646.60000002</v>
      </c>
      <c r="E14" s="22">
        <v>443497</v>
      </c>
      <c r="F14" s="23">
        <v>1.0011812690230479</v>
      </c>
      <c r="Q14" s="40"/>
      <c r="R14" s="77">
        <v>2.3089725652516435E-3</v>
      </c>
      <c r="S14" s="77">
        <v>0.99769102743474836</v>
      </c>
      <c r="T14" s="40"/>
      <c r="U14" s="67"/>
      <c r="V14" s="67"/>
    </row>
    <row r="15" spans="2:22" x14ac:dyDescent="0.25">
      <c r="B15" s="24" t="s">
        <v>9</v>
      </c>
      <c r="C15" s="25">
        <v>39153979.600000001</v>
      </c>
      <c r="D15" s="25">
        <v>39153979.600000001</v>
      </c>
      <c r="E15" s="25">
        <v>0</v>
      </c>
      <c r="F15" s="26">
        <v>1</v>
      </c>
      <c r="Q15" s="40"/>
      <c r="R15" s="77">
        <v>-7.5237055607607406E-2</v>
      </c>
      <c r="S15" s="77">
        <v>1.0752370556076074</v>
      </c>
      <c r="T15" s="40"/>
      <c r="U15" s="67"/>
      <c r="V15" s="67"/>
    </row>
    <row r="16" spans="2:22" x14ac:dyDescent="0.25">
      <c r="B16" s="24" t="s">
        <v>10</v>
      </c>
      <c r="C16" s="25">
        <v>204251947</v>
      </c>
      <c r="D16" s="25">
        <v>204500983</v>
      </c>
      <c r="E16" s="25">
        <v>249036</v>
      </c>
      <c r="F16" s="26">
        <v>1.0012192588793292</v>
      </c>
      <c r="Q16" s="40"/>
      <c r="R16" s="75"/>
      <c r="S16" s="75"/>
      <c r="T16" s="40"/>
      <c r="U16" s="67"/>
      <c r="V16" s="67"/>
    </row>
    <row r="17" spans="2:23" x14ac:dyDescent="0.25">
      <c r="B17" s="24" t="s">
        <v>11</v>
      </c>
      <c r="C17" s="25">
        <v>125596122</v>
      </c>
      <c r="D17" s="25">
        <v>125306124</v>
      </c>
      <c r="E17" s="25">
        <v>-289998</v>
      </c>
      <c r="F17" s="26">
        <v>0.99769102743474836</v>
      </c>
      <c r="Q17" s="40"/>
      <c r="R17" s="75"/>
      <c r="S17" s="75"/>
      <c r="T17" s="40"/>
      <c r="U17" s="67"/>
      <c r="V17" s="67"/>
    </row>
    <row r="18" spans="2:23" x14ac:dyDescent="0.25">
      <c r="B18" s="24" t="s">
        <v>12</v>
      </c>
      <c r="C18" s="25">
        <v>6439101</v>
      </c>
      <c r="D18" s="25">
        <v>6923560</v>
      </c>
      <c r="E18" s="25">
        <v>484459</v>
      </c>
      <c r="F18" s="26">
        <v>1.0752370556076074</v>
      </c>
      <c r="Q18" s="40"/>
      <c r="R18" s="75"/>
      <c r="S18" s="75"/>
      <c r="T18" s="4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Q19" s="40"/>
      <c r="R19" s="75"/>
      <c r="S19" s="75"/>
      <c r="T19" s="40"/>
      <c r="U19" s="67"/>
      <c r="V19" s="67"/>
    </row>
    <row r="20" spans="2:23" x14ac:dyDescent="0.25">
      <c r="B20" s="21" t="s">
        <v>14</v>
      </c>
      <c r="C20" s="22">
        <v>337163901</v>
      </c>
      <c r="D20" s="22">
        <v>289595669</v>
      </c>
      <c r="E20" s="22">
        <v>-47568232</v>
      </c>
      <c r="F20" s="23">
        <v>0.85891659261588627</v>
      </c>
      <c r="G20" s="27"/>
      <c r="Q20" s="61"/>
      <c r="R20" s="76"/>
      <c r="S20" s="76"/>
      <c r="T20" s="40"/>
      <c r="U20" s="67"/>
      <c r="V20" s="67"/>
    </row>
    <row r="21" spans="2:23" x14ac:dyDescent="0.25">
      <c r="B21" s="24" t="s">
        <v>15</v>
      </c>
      <c r="C21" s="25">
        <v>223360433</v>
      </c>
      <c r="D21" s="25">
        <v>206468235</v>
      </c>
      <c r="E21" s="25">
        <v>-16892198</v>
      </c>
      <c r="F21" s="26">
        <v>0.92437246931733874</v>
      </c>
      <c r="G21" s="27"/>
      <c r="Q21" s="61"/>
      <c r="R21" s="76"/>
      <c r="S21" s="76"/>
      <c r="T21" s="40"/>
      <c r="U21" s="67"/>
      <c r="V21" s="67"/>
    </row>
    <row r="22" spans="2:23" x14ac:dyDescent="0.25">
      <c r="B22" s="24" t="s">
        <v>16</v>
      </c>
      <c r="C22" s="25">
        <v>53634831</v>
      </c>
      <c r="D22" s="25">
        <v>42878636</v>
      </c>
      <c r="E22" s="25">
        <v>-10756195</v>
      </c>
      <c r="F22" s="26">
        <v>0.79945504069920537</v>
      </c>
      <c r="G22" s="27"/>
      <c r="Q22" s="61"/>
      <c r="R22" s="76"/>
      <c r="S22" s="76"/>
      <c r="T22" s="40"/>
      <c r="U22" s="67"/>
      <c r="V22" s="67"/>
    </row>
    <row r="23" spans="2:23" x14ac:dyDescent="0.25">
      <c r="B23" s="24" t="s">
        <v>17</v>
      </c>
      <c r="C23" s="25">
        <v>16220360</v>
      </c>
      <c r="D23" s="25">
        <v>14226868</v>
      </c>
      <c r="E23" s="25">
        <v>-1993492</v>
      </c>
      <c r="F23" s="26">
        <v>0.87709939853369467</v>
      </c>
      <c r="G23" s="27"/>
      <c r="Q23" s="61"/>
      <c r="R23" s="76"/>
      <c r="S23" s="76"/>
      <c r="T23" s="40"/>
      <c r="U23" s="67"/>
      <c r="V23" s="67"/>
      <c r="W23" s="67"/>
    </row>
    <row r="24" spans="2:23" x14ac:dyDescent="0.25">
      <c r="B24" s="24" t="s">
        <v>18</v>
      </c>
      <c r="C24" s="25">
        <v>3812019</v>
      </c>
      <c r="D24" s="25">
        <v>3410906</v>
      </c>
      <c r="E24" s="25">
        <v>-401113</v>
      </c>
      <c r="F24" s="26">
        <v>0.89477675740860685</v>
      </c>
      <c r="G24" s="27"/>
      <c r="Q24" s="61"/>
      <c r="R24" s="76"/>
      <c r="S24" s="76"/>
      <c r="T24" s="4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77" t="s">
        <v>3</v>
      </c>
      <c r="S25" s="77" t="s">
        <v>4</v>
      </c>
      <c r="T25" s="72"/>
      <c r="U25" s="67"/>
      <c r="V25" s="67"/>
      <c r="W25" s="67"/>
    </row>
    <row r="26" spans="2:23" x14ac:dyDescent="0.25">
      <c r="B26" s="24" t="s">
        <v>20</v>
      </c>
      <c r="C26" s="25">
        <v>21675510</v>
      </c>
      <c r="D26" s="25">
        <v>4150276</v>
      </c>
      <c r="E26" s="25">
        <v>-17525234</v>
      </c>
      <c r="F26" s="26">
        <v>0.19147304953839608</v>
      </c>
      <c r="G26" s="27"/>
      <c r="Q26" s="61"/>
      <c r="R26" s="77">
        <v>7.5627530682661259E-2</v>
      </c>
      <c r="S26" s="77">
        <v>0.92437246931733874</v>
      </c>
      <c r="T26" s="72"/>
      <c r="U26" s="67"/>
      <c r="V26" s="67"/>
      <c r="W26" s="67"/>
    </row>
    <row r="27" spans="2:23" x14ac:dyDescent="0.25">
      <c r="B27" s="28" t="s">
        <v>21</v>
      </c>
      <c r="C27" s="29">
        <v>18460748</v>
      </c>
      <c r="D27" s="29">
        <v>18460748</v>
      </c>
      <c r="E27" s="29">
        <v>0</v>
      </c>
      <c r="F27" s="30">
        <v>1</v>
      </c>
      <c r="G27" s="27"/>
      <c r="Q27" s="61"/>
      <c r="R27" s="77">
        <v>0.20054495930079463</v>
      </c>
      <c r="S27" s="77">
        <v>0.79945504069920537</v>
      </c>
      <c r="T27" s="73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77">
        <v>0.12290060146630533</v>
      </c>
      <c r="S28" s="77">
        <v>0.87709939853369467</v>
      </c>
      <c r="T28" s="74"/>
      <c r="U28" s="67"/>
      <c r="V28" s="67"/>
      <c r="W28" s="67"/>
    </row>
    <row r="29" spans="2:23" x14ac:dyDescent="0.25">
      <c r="H29" s="31"/>
      <c r="Q29" s="61"/>
      <c r="R29" s="77">
        <v>0.10522324259139315</v>
      </c>
      <c r="S29" s="77">
        <v>0.89477675740860685</v>
      </c>
      <c r="T29" s="74"/>
      <c r="U29" s="67"/>
      <c r="V29" s="67"/>
      <c r="W29" s="67"/>
    </row>
    <row r="30" spans="2:23" x14ac:dyDescent="0.25">
      <c r="Q30" s="61"/>
      <c r="R30" s="77">
        <v>0</v>
      </c>
      <c r="S30" s="77">
        <v>0</v>
      </c>
      <c r="T30" s="72"/>
      <c r="U30" s="67"/>
      <c r="V30" s="67"/>
      <c r="W30" s="67"/>
    </row>
    <row r="31" spans="2:23" x14ac:dyDescent="0.25">
      <c r="B31" s="48"/>
      <c r="Q31" s="61"/>
      <c r="R31" s="77">
        <v>0.80852695046160394</v>
      </c>
      <c r="S31" s="77">
        <v>0.19147304953839608</v>
      </c>
      <c r="T31" s="72"/>
      <c r="U31" s="67"/>
      <c r="V31" s="67"/>
      <c r="W31" s="67"/>
    </row>
    <row r="32" spans="2:23" x14ac:dyDescent="0.25">
      <c r="Q32" s="61"/>
      <c r="R32" s="77">
        <v>0</v>
      </c>
      <c r="S32" s="77">
        <v>1</v>
      </c>
      <c r="T32" s="72"/>
      <c r="U32" s="67"/>
      <c r="V32" s="67"/>
      <c r="W32" s="67"/>
    </row>
    <row r="33" spans="17:23" x14ac:dyDescent="0.25">
      <c r="Q33" s="71"/>
      <c r="R33" s="73"/>
      <c r="S33" s="73"/>
      <c r="T33" s="73"/>
      <c r="U33" s="67"/>
      <c r="V33" s="67"/>
      <c r="W33" s="67"/>
    </row>
    <row r="34" spans="17:23" x14ac:dyDescent="0.25">
      <c r="Q34" s="71"/>
      <c r="R34" s="74"/>
      <c r="S34" s="74"/>
      <c r="T34" s="74"/>
      <c r="U34" s="67"/>
      <c r="V34" s="67"/>
      <c r="W34" s="67"/>
    </row>
    <row r="35" spans="17:23" x14ac:dyDescent="0.25">
      <c r="Q35" s="69"/>
      <c r="R35" s="74"/>
      <c r="S35" s="74"/>
      <c r="T35" s="74"/>
      <c r="U35" s="67"/>
      <c r="V35" s="67"/>
      <c r="W35" s="67"/>
    </row>
    <row r="36" spans="17:23" x14ac:dyDescent="0.25">
      <c r="Q36" s="69"/>
      <c r="R36" s="75"/>
      <c r="S36" s="75"/>
      <c r="T36" s="69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5" orientation="landscape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B1:W84"/>
  <sheetViews>
    <sheetView showGridLines="0" view="pageBreakPreview" topLeftCell="C13" zoomScale="70" zoomScaleNormal="100" zoomScaleSheetLayoutView="70" workbookViewId="0">
      <selection activeCell="D26" sqref="D26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101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5.7491939578146911E-2</v>
      </c>
      <c r="S13" s="87">
        <f>D16/C16</f>
        <v>0.94250806042185309</v>
      </c>
      <c r="T13" s="80"/>
      <c r="U13" s="67"/>
      <c r="V13" s="67"/>
    </row>
    <row r="14" spans="2:22" x14ac:dyDescent="0.25">
      <c r="B14" s="21" t="s">
        <v>8</v>
      </c>
      <c r="C14" s="22">
        <v>155535975.65000001</v>
      </c>
      <c r="D14" s="22">
        <v>151995586.52000001</v>
      </c>
      <c r="E14" s="22">
        <f>D14-C14</f>
        <v>-3540389.1299999952</v>
      </c>
      <c r="F14" s="23">
        <f>D14/C14</f>
        <v>0.97723749045708319</v>
      </c>
      <c r="I14" s="78"/>
      <c r="J14" s="31"/>
      <c r="K14" s="78"/>
      <c r="L14" s="78"/>
      <c r="M14" s="78"/>
      <c r="N14" s="78"/>
      <c r="O14" s="27"/>
      <c r="P14" s="27"/>
      <c r="Q14" s="80"/>
      <c r="R14" s="87">
        <f>1-S14</f>
        <v>-4.0796705783804565E-2</v>
      </c>
      <c r="S14" s="87">
        <f>D17/C17</f>
        <v>1.0407967057838046</v>
      </c>
      <c r="T14" s="80"/>
      <c r="U14" s="67"/>
      <c r="V14" s="67"/>
    </row>
    <row r="15" spans="2:22" x14ac:dyDescent="0.25">
      <c r="B15" s="24" t="s">
        <v>9</v>
      </c>
      <c r="C15" s="25">
        <v>21167643.649999999</v>
      </c>
      <c r="D15" s="25">
        <v>21167643.649999999</v>
      </c>
      <c r="E15" s="25">
        <f>D15-C15</f>
        <v>0</v>
      </c>
      <c r="F15" s="26">
        <f>D15/C15</f>
        <v>1</v>
      </c>
      <c r="I15" s="78"/>
      <c r="J15" s="31"/>
      <c r="K15" s="31"/>
      <c r="L15" s="31"/>
      <c r="O15" s="27"/>
      <c r="P15" s="27"/>
      <c r="Q15" s="80"/>
      <c r="R15" s="87">
        <f>1-S15</f>
        <v>0.39401590360636152</v>
      </c>
      <c r="S15" s="87">
        <f>D18/C18</f>
        <v>0.60598409639363848</v>
      </c>
      <c r="T15" s="80"/>
      <c r="U15" s="67"/>
      <c r="V15" s="67"/>
    </row>
    <row r="16" spans="2:22" x14ac:dyDescent="0.25">
      <c r="B16" s="24" t="s">
        <v>10</v>
      </c>
      <c r="C16" s="25">
        <v>84419589</v>
      </c>
      <c r="D16" s="25">
        <v>79566143.090000004</v>
      </c>
      <c r="E16" s="25">
        <f t="shared" ref="E16:E18" si="0">D16-C16</f>
        <v>-4853445.9099999964</v>
      </c>
      <c r="F16" s="26">
        <f t="shared" ref="F16:F18" si="1">D16/C16</f>
        <v>0.94250806042185309</v>
      </c>
      <c r="I16" s="78"/>
      <c r="J16" s="31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48282077</v>
      </c>
      <c r="D17" s="25">
        <v>50251826.689999998</v>
      </c>
      <c r="E17" s="25">
        <f t="shared" si="0"/>
        <v>1969749.6899999976</v>
      </c>
      <c r="F17" s="26">
        <f t="shared" si="1"/>
        <v>1.0407967057838046</v>
      </c>
      <c r="I17" s="78"/>
      <c r="J17" s="31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1666666</v>
      </c>
      <c r="D18" s="25">
        <v>1009973.09</v>
      </c>
      <c r="E18" s="25">
        <f t="shared" si="0"/>
        <v>-656692.91</v>
      </c>
      <c r="F18" s="26">
        <f t="shared" si="1"/>
        <v>0.60598409639363848</v>
      </c>
      <c r="I18" s="78"/>
      <c r="J18" s="31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31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165225284</v>
      </c>
      <c r="D20" s="22">
        <v>131309262.75000001</v>
      </c>
      <c r="E20" s="22">
        <f>D20-C20</f>
        <v>-33916021.249999985</v>
      </c>
      <c r="F20" s="23">
        <f>D20/C20</f>
        <v>0.79472862488770191</v>
      </c>
      <c r="G20" s="27"/>
      <c r="I20" s="89"/>
      <c r="J20" s="89"/>
      <c r="K20" s="89"/>
      <c r="L20" s="89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76720594</v>
      </c>
      <c r="D21" s="25">
        <v>108394149.18000001</v>
      </c>
      <c r="E21" s="25">
        <f>D21-C21</f>
        <v>31673555.180000007</v>
      </c>
      <c r="F21" s="54">
        <f>D21/C21</f>
        <v>1.4128429347145046</v>
      </c>
      <c r="G21" s="27"/>
      <c r="I21" s="78"/>
      <c r="J21" s="31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26207152</v>
      </c>
      <c r="D22" s="25">
        <v>18371883.199999999</v>
      </c>
      <c r="E22" s="25">
        <f t="shared" ref="E22:E27" si="2">D22-C22</f>
        <v>-7835268.8000000007</v>
      </c>
      <c r="F22" s="54">
        <f t="shared" ref="F22:F26" si="3">D22/C22</f>
        <v>0.70102555210882889</v>
      </c>
      <c r="G22" s="27"/>
      <c r="I22" s="78"/>
      <c r="J22" s="31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6084204</v>
      </c>
      <c r="D23" s="25">
        <v>4380729.03</v>
      </c>
      <c r="E23" s="25">
        <f t="shared" si="2"/>
        <v>-1703474.9699999997</v>
      </c>
      <c r="F23" s="54">
        <f t="shared" si="3"/>
        <v>0.72001678937787095</v>
      </c>
      <c r="G23" s="27"/>
      <c r="I23" s="78"/>
      <c r="J23" s="31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1213334</v>
      </c>
      <c r="D24" s="25">
        <v>24780</v>
      </c>
      <c r="E24" s="25">
        <f t="shared" si="2"/>
        <v>-1188554</v>
      </c>
      <c r="F24" s="54">
        <f t="shared" si="3"/>
        <v>2.0423065701612252E-2</v>
      </c>
      <c r="G24" s="27"/>
      <c r="I24" s="78"/>
      <c r="J24" s="31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/>
      <c r="E25" s="25">
        <f t="shared" si="2"/>
        <v>0</v>
      </c>
      <c r="F25" s="54">
        <v>0</v>
      </c>
      <c r="G25" s="27"/>
      <c r="I25" s="78"/>
      <c r="J25" s="31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55000000</v>
      </c>
      <c r="D26" s="25">
        <v>137721.34</v>
      </c>
      <c r="E26" s="25">
        <f t="shared" si="2"/>
        <v>-54862278.659999996</v>
      </c>
      <c r="F26" s="54">
        <f t="shared" si="3"/>
        <v>2.5040243636363637E-3</v>
      </c>
      <c r="G26" s="27"/>
      <c r="I26" s="78"/>
      <c r="J26" s="31"/>
      <c r="Q26" s="61"/>
      <c r="R26" s="87">
        <f>IFERROR(ABS(1-S26),0)</f>
        <v>0.41284293471450462</v>
      </c>
      <c r="S26" s="87">
        <f>IFERROR(D21/C21,0)</f>
        <v>1.4128429347145046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5">
        <f t="shared" si="2"/>
        <v>0</v>
      </c>
      <c r="F27" s="54">
        <v>0</v>
      </c>
      <c r="G27" s="27"/>
      <c r="J27" s="31"/>
      <c r="Q27" s="61"/>
      <c r="R27" s="87">
        <f t="shared" ref="R27:R32" si="4">IFERROR(ABS(1-S27),0)</f>
        <v>0.29897444789117111</v>
      </c>
      <c r="S27" s="87">
        <f t="shared" ref="S27:S32" si="5">IFERROR(D22/C22,0)</f>
        <v>0.70102555210882889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>IFERROR(ABS(1-S28),0)</f>
        <v>0.27998321062212905</v>
      </c>
      <c r="S28" s="87">
        <f>IFERROR(D23/C23,0)</f>
        <v>0.72001678937787095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4"/>
        <v>0.97957693429838777</v>
      </c>
      <c r="S29" s="87">
        <f t="shared" si="5"/>
        <v>2.0423065701612252E-2</v>
      </c>
      <c r="T29" s="86"/>
      <c r="U29" s="67"/>
      <c r="V29" s="67"/>
      <c r="W29" s="67"/>
    </row>
    <row r="30" spans="2:23" x14ac:dyDescent="0.25">
      <c r="Q30" s="61"/>
      <c r="R30" s="87">
        <f t="shared" si="4"/>
        <v>1</v>
      </c>
      <c r="S30" s="87">
        <f t="shared" si="5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4"/>
        <v>0.99749597563636361</v>
      </c>
      <c r="S31" s="87">
        <f t="shared" si="5"/>
        <v>2.5040243636363637E-3</v>
      </c>
      <c r="T31" s="82"/>
      <c r="U31" s="67"/>
      <c r="V31" s="67"/>
      <c r="W31" s="67"/>
    </row>
    <row r="32" spans="2:23" x14ac:dyDescent="0.25">
      <c r="Q32" s="61"/>
      <c r="R32" s="87">
        <f t="shared" si="4"/>
        <v>1</v>
      </c>
      <c r="S32" s="87">
        <f t="shared" si="5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B1:W84"/>
  <sheetViews>
    <sheetView showGridLines="0" view="pageBreakPreview" topLeftCell="C10" zoomScaleNormal="100" zoomScaleSheetLayoutView="100" workbookViewId="0">
      <selection activeCell="D26" sqref="D26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98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4.6337663125137207E-2</v>
      </c>
      <c r="S13" s="87">
        <f>D16/C16</f>
        <v>0.95366233687486279</v>
      </c>
      <c r="T13" s="80"/>
      <c r="U13" s="67"/>
      <c r="V13" s="67"/>
    </row>
    <row r="14" spans="2:22" x14ac:dyDescent="0.25">
      <c r="B14" s="21" t="s">
        <v>8</v>
      </c>
      <c r="C14" s="22">
        <f>SUM(C15:C18)</f>
        <v>225061959.65000001</v>
      </c>
      <c r="D14" s="22">
        <f>SUM(D15:D18)</f>
        <v>223123723.56999999</v>
      </c>
      <c r="E14" s="22">
        <f>D14-C14</f>
        <v>-1938236.0800000131</v>
      </c>
      <c r="F14" s="23">
        <f>D14/C14</f>
        <v>0.99138798896528668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-5.2802035344543308E-2</v>
      </c>
      <c r="S14" s="87">
        <f>D17/C17</f>
        <v>1.0528020353445433</v>
      </c>
      <c r="T14" s="80"/>
      <c r="U14" s="67"/>
      <c r="V14" s="67"/>
    </row>
    <row r="15" spans="2:22" x14ac:dyDescent="0.25">
      <c r="B15" s="24" t="s">
        <v>9</v>
      </c>
      <c r="C15" s="25">
        <v>21167643.649999999</v>
      </c>
      <c r="D15" s="25">
        <v>21167643.649999999</v>
      </c>
      <c r="E15" s="25">
        <f>D15-C15</f>
        <v>0</v>
      </c>
      <c r="F15" s="26">
        <f>D15/C15</f>
        <v>1</v>
      </c>
      <c r="I15" s="78"/>
      <c r="J15" s="31"/>
      <c r="K15" s="31"/>
      <c r="L15" s="31"/>
      <c r="O15" s="27"/>
      <c r="P15" s="27"/>
      <c r="Q15" s="80"/>
      <c r="R15" s="87">
        <f>1-S15</f>
        <v>-5.1393448557379262E-2</v>
      </c>
      <c r="S15" s="87">
        <f>D18/C18</f>
        <v>1.0513934485573793</v>
      </c>
      <c r="T15" s="80"/>
      <c r="U15" s="67"/>
      <c r="V15" s="67"/>
    </row>
    <row r="16" spans="2:22" x14ac:dyDescent="0.25">
      <c r="B16" s="24" t="s">
        <v>10</v>
      </c>
      <c r="C16" s="25">
        <v>128109624</v>
      </c>
      <c r="D16" s="25">
        <v>122173323.40000001</v>
      </c>
      <c r="E16" s="25">
        <f t="shared" ref="E16:E18" si="0">D16-C16</f>
        <v>-5936300.599999994</v>
      </c>
      <c r="F16" s="26">
        <f t="shared" ref="F16:F18" si="1">D16/C16</f>
        <v>0.95366233687486279</v>
      </c>
      <c r="I16" s="78"/>
      <c r="J16" s="31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73284693</v>
      </c>
      <c r="D17" s="25">
        <v>77154273.950000003</v>
      </c>
      <c r="E17" s="25">
        <f t="shared" si="0"/>
        <v>3869580.950000003</v>
      </c>
      <c r="F17" s="26">
        <f t="shared" si="1"/>
        <v>1.0528020353445433</v>
      </c>
      <c r="I17" s="78"/>
      <c r="J17" s="31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2499999</v>
      </c>
      <c r="D18" s="25">
        <v>2628482.5699999998</v>
      </c>
      <c r="E18" s="25">
        <f t="shared" si="0"/>
        <v>128483.56999999983</v>
      </c>
      <c r="F18" s="26">
        <f t="shared" si="1"/>
        <v>1.0513934485573793</v>
      </c>
      <c r="I18" s="78"/>
      <c r="J18" s="31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31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f>SUM(C21:C27)</f>
        <v>236937968</v>
      </c>
      <c r="D20" s="22">
        <f>SUM(D21:D27)</f>
        <v>200938210.59</v>
      </c>
      <c r="E20" s="22">
        <f>D20-C20</f>
        <v>-35999757.409999996</v>
      </c>
      <c r="F20" s="23">
        <f>D20/C20</f>
        <v>0.84806252153728268</v>
      </c>
      <c r="G20" s="27"/>
      <c r="I20" s="89"/>
      <c r="J20" s="89"/>
      <c r="K20" s="89"/>
      <c r="L20" s="89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115330933</v>
      </c>
      <c r="D21" s="25">
        <v>162842068.18000001</v>
      </c>
      <c r="E21" s="25">
        <f>D21-C21</f>
        <v>47511135.180000007</v>
      </c>
      <c r="F21" s="54">
        <f>D21/C21</f>
        <v>1.41195483244725</v>
      </c>
      <c r="G21" s="27"/>
      <c r="I21" s="78"/>
      <c r="J21" s="31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40660728</v>
      </c>
      <c r="D22" s="25">
        <v>29914196.82</v>
      </c>
      <c r="E22" s="25">
        <f t="shared" ref="E22:E27" si="2">D22-C22</f>
        <v>-10746531.18</v>
      </c>
      <c r="F22" s="54">
        <f t="shared" ref="F22:F26" si="3">D22/C22</f>
        <v>0.73570244044818878</v>
      </c>
      <c r="G22" s="27"/>
      <c r="I22" s="78"/>
      <c r="J22" s="31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9126306</v>
      </c>
      <c r="D23" s="25">
        <v>7182588.5700000003</v>
      </c>
      <c r="E23" s="25">
        <f t="shared" si="2"/>
        <v>-1943717.4299999997</v>
      </c>
      <c r="F23" s="54">
        <f t="shared" si="3"/>
        <v>0.78702035303221263</v>
      </c>
      <c r="G23" s="27"/>
      <c r="I23" s="78"/>
      <c r="J23" s="31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1820001</v>
      </c>
      <c r="D24" s="25">
        <v>861635.68</v>
      </c>
      <c r="E24" s="25">
        <f t="shared" si="2"/>
        <v>-958365.32</v>
      </c>
      <c r="F24" s="54">
        <f t="shared" si="3"/>
        <v>0.47342593767805624</v>
      </c>
      <c r="G24" s="27"/>
      <c r="I24" s="78"/>
      <c r="J24" s="31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/>
      <c r="E25" s="25">
        <f t="shared" si="2"/>
        <v>0</v>
      </c>
      <c r="F25" s="54">
        <v>0</v>
      </c>
      <c r="G25" s="27"/>
      <c r="I25" s="78"/>
      <c r="J25" s="31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70000000</v>
      </c>
      <c r="D26" s="25">
        <v>137721.34</v>
      </c>
      <c r="E26" s="25">
        <f t="shared" si="2"/>
        <v>-69862278.659999996</v>
      </c>
      <c r="F26" s="54">
        <f t="shared" si="3"/>
        <v>1.9674477142857141E-3</v>
      </c>
      <c r="G26" s="27"/>
      <c r="I26" s="78"/>
      <c r="J26" s="31"/>
      <c r="Q26" s="61"/>
      <c r="R26" s="87">
        <f>IFERROR(ABS(1-S26),0)</f>
        <v>0.41195483244724995</v>
      </c>
      <c r="S26" s="87">
        <f>IFERROR(D21/C21,0)</f>
        <v>1.41195483244725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5">
        <f t="shared" si="2"/>
        <v>0</v>
      </c>
      <c r="F27" s="54">
        <v>0</v>
      </c>
      <c r="G27" s="27"/>
      <c r="J27" s="31"/>
      <c r="Q27" s="61"/>
      <c r="R27" s="87">
        <f t="shared" ref="R27:R32" si="4">IFERROR(ABS(1-S27),0)</f>
        <v>0.26429755955181122</v>
      </c>
      <c r="S27" s="87">
        <f t="shared" ref="S27:S32" si="5">IFERROR(D22/C22,0)</f>
        <v>0.73570244044818878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>IFERROR(ABS(1-S28),0)</f>
        <v>0.21297964696778737</v>
      </c>
      <c r="S28" s="87">
        <f>IFERROR(D23/C23,0)</f>
        <v>0.78702035303221263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4"/>
        <v>0.5265740623219437</v>
      </c>
      <c r="S29" s="87">
        <f t="shared" si="5"/>
        <v>0.47342593767805624</v>
      </c>
      <c r="T29" s="86"/>
      <c r="U29" s="67"/>
      <c r="V29" s="67"/>
      <c r="W29" s="67"/>
    </row>
    <row r="30" spans="2:23" x14ac:dyDescent="0.25">
      <c r="Q30" s="61"/>
      <c r="R30" s="87">
        <f t="shared" si="4"/>
        <v>1</v>
      </c>
      <c r="S30" s="87">
        <f t="shared" si="5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4"/>
        <v>0.9980325522857143</v>
      </c>
      <c r="S31" s="87">
        <f t="shared" si="5"/>
        <v>1.9674477142857141E-3</v>
      </c>
      <c r="T31" s="82"/>
      <c r="U31" s="67"/>
      <c r="V31" s="67"/>
      <c r="W31" s="67"/>
    </row>
    <row r="32" spans="2:23" x14ac:dyDescent="0.25">
      <c r="Q32" s="61"/>
      <c r="R32" s="87">
        <f t="shared" si="4"/>
        <v>1</v>
      </c>
      <c r="S32" s="87">
        <f t="shared" si="5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B1:W84"/>
  <sheetViews>
    <sheetView showGridLines="0" view="pageBreakPreview" zoomScale="60" zoomScaleNormal="100" workbookViewId="0">
      <selection activeCell="D26" sqref="D26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102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4.2133013466505109E-2</v>
      </c>
      <c r="S13" s="87">
        <f>D16/C16</f>
        <v>0.95786698653349489</v>
      </c>
      <c r="T13" s="80"/>
      <c r="U13" s="67"/>
      <c r="V13" s="67"/>
    </row>
    <row r="14" spans="2:22" x14ac:dyDescent="0.25">
      <c r="B14" s="21" t="s">
        <v>8</v>
      </c>
      <c r="C14" s="22">
        <v>294262930.64999998</v>
      </c>
      <c r="D14" s="22">
        <v>293295781.76999998</v>
      </c>
      <c r="E14" s="22">
        <f>D14-C14</f>
        <v>-967148.87999999523</v>
      </c>
      <c r="F14" s="23">
        <f>D14/C14</f>
        <v>0.99671331731161772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-5.9289420843491758E-2</v>
      </c>
      <c r="S14" s="87">
        <f>D17/C17</f>
        <v>1.0592894208434918</v>
      </c>
      <c r="T14" s="80"/>
      <c r="U14" s="67"/>
      <c r="V14" s="67"/>
    </row>
    <row r="15" spans="2:22" x14ac:dyDescent="0.25">
      <c r="B15" s="24" t="s">
        <v>9</v>
      </c>
      <c r="C15" s="25">
        <v>21167643.649999999</v>
      </c>
      <c r="D15" s="25">
        <v>21167643.649999999</v>
      </c>
      <c r="E15" s="25">
        <f>D15-C15</f>
        <v>0</v>
      </c>
      <c r="F15" s="26">
        <f>D15/C15</f>
        <v>1</v>
      </c>
      <c r="I15" s="78"/>
      <c r="J15" s="31"/>
      <c r="K15" s="31"/>
      <c r="L15" s="31"/>
      <c r="O15" s="27"/>
      <c r="P15" s="27"/>
      <c r="Q15" s="80"/>
      <c r="R15" s="87">
        <f>1-S15</f>
        <v>-0.1324343479737391</v>
      </c>
      <c r="S15" s="87">
        <f>D18/C18</f>
        <v>1.1324343479737391</v>
      </c>
      <c r="T15" s="80"/>
      <c r="U15" s="67"/>
      <c r="V15" s="67"/>
    </row>
    <row r="16" spans="2:22" x14ac:dyDescent="0.25">
      <c r="B16" s="24" t="s">
        <v>10</v>
      </c>
      <c r="C16" s="25">
        <v>171585574</v>
      </c>
      <c r="D16" s="25">
        <v>164356156.69999999</v>
      </c>
      <c r="E16" s="25">
        <f t="shared" ref="E16:E18" si="0">D16-C16</f>
        <v>-7229417.3000000119</v>
      </c>
      <c r="F16" s="26">
        <f t="shared" ref="F16:F18" si="1">D16/C16</f>
        <v>0.95786698653349489</v>
      </c>
      <c r="I16" s="78"/>
      <c r="J16" s="31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98176381</v>
      </c>
      <c r="D17" s="25">
        <v>103997201.77</v>
      </c>
      <c r="E17" s="25">
        <f t="shared" si="0"/>
        <v>5820820.7699999958</v>
      </c>
      <c r="F17" s="26">
        <f t="shared" si="1"/>
        <v>1.0592894208434918</v>
      </c>
      <c r="I17" s="78"/>
      <c r="J17" s="31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3333332</v>
      </c>
      <c r="D18" s="25">
        <v>3774779.65</v>
      </c>
      <c r="E18" s="25">
        <f t="shared" si="0"/>
        <v>441447.64999999991</v>
      </c>
      <c r="F18" s="26">
        <f t="shared" si="1"/>
        <v>1.1324343479737391</v>
      </c>
      <c r="I18" s="78"/>
      <c r="J18" s="31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31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292300652</v>
      </c>
      <c r="D20" s="22">
        <v>281368863</v>
      </c>
      <c r="E20" s="22">
        <f>D20-C20</f>
        <v>-10931789</v>
      </c>
      <c r="F20" s="23">
        <f>D20/C20</f>
        <v>0.96260087370588554</v>
      </c>
      <c r="G20" s="27"/>
      <c r="I20" s="89"/>
      <c r="J20" s="89"/>
      <c r="K20" s="89"/>
      <c r="L20" s="89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153941272</v>
      </c>
      <c r="D21" s="25">
        <v>227543436.00999999</v>
      </c>
      <c r="E21" s="25">
        <f>D21-C21</f>
        <v>73602164.00999999</v>
      </c>
      <c r="F21" s="54">
        <f>D21/C21</f>
        <v>1.4781184607205271</v>
      </c>
      <c r="G21" s="27"/>
      <c r="I21" s="78"/>
      <c r="J21" s="31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53764304</v>
      </c>
      <c r="D22" s="25">
        <v>43185212.520000003</v>
      </c>
      <c r="E22" s="25">
        <f t="shared" ref="E22:E27" si="2">D22-C22</f>
        <v>-10579091.479999997</v>
      </c>
      <c r="F22" s="54">
        <f t="shared" ref="F22:F26" si="3">D22/C22</f>
        <v>0.80323205746325677</v>
      </c>
      <c r="G22" s="27"/>
      <c r="I22" s="78"/>
      <c r="J22" s="31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12168408</v>
      </c>
      <c r="D23" s="25">
        <v>9362654.9299999997</v>
      </c>
      <c r="E23" s="25">
        <f t="shared" si="2"/>
        <v>-2805753.0700000003</v>
      </c>
      <c r="F23" s="54">
        <f t="shared" si="3"/>
        <v>0.76942315954560359</v>
      </c>
      <c r="G23" s="27"/>
      <c r="I23" s="78"/>
      <c r="J23" s="31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2426668</v>
      </c>
      <c r="D24" s="25">
        <v>986438.54</v>
      </c>
      <c r="E24" s="25">
        <f t="shared" si="2"/>
        <v>-1440229.46</v>
      </c>
      <c r="F24" s="54">
        <f t="shared" si="3"/>
        <v>0.40649917500045329</v>
      </c>
      <c r="G24" s="27"/>
      <c r="I24" s="78"/>
      <c r="J24" s="31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/>
      <c r="E25" s="25">
        <f t="shared" si="2"/>
        <v>0</v>
      </c>
      <c r="F25" s="54">
        <v>0</v>
      </c>
      <c r="G25" s="27"/>
      <c r="I25" s="78"/>
      <c r="J25" s="31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70000000</v>
      </c>
      <c r="D26" s="25">
        <v>291121</v>
      </c>
      <c r="E26" s="25">
        <f t="shared" si="2"/>
        <v>-69708879</v>
      </c>
      <c r="F26" s="54">
        <f t="shared" si="3"/>
        <v>4.158871428571429E-3</v>
      </c>
      <c r="G26" s="27"/>
      <c r="I26" s="78"/>
      <c r="J26" s="31"/>
      <c r="Q26" s="61"/>
      <c r="R26" s="87">
        <f>IFERROR(ABS(1-S26),0)</f>
        <v>0.47811846072052711</v>
      </c>
      <c r="S26" s="87">
        <f>IFERROR(D21/C21,0)</f>
        <v>1.4781184607205271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5">
        <f t="shared" si="2"/>
        <v>0</v>
      </c>
      <c r="F27" s="54">
        <v>0</v>
      </c>
      <c r="G27" s="27"/>
      <c r="J27" s="31"/>
      <c r="Q27" s="61"/>
      <c r="R27" s="87">
        <f t="shared" ref="R27:R32" si="4">IFERROR(ABS(1-S27),0)</f>
        <v>0.19676794253674323</v>
      </c>
      <c r="S27" s="87">
        <f t="shared" ref="S27:S32" si="5">IFERROR(D22/C22,0)</f>
        <v>0.80323205746325677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>IFERROR(ABS(1-S28),0)</f>
        <v>0.23057684045439641</v>
      </c>
      <c r="S28" s="87">
        <f>IFERROR(D23/C23,0)</f>
        <v>0.76942315954560359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4"/>
        <v>0.59350082499954671</v>
      </c>
      <c r="S29" s="87">
        <f t="shared" si="5"/>
        <v>0.40649917500045329</v>
      </c>
      <c r="T29" s="86"/>
      <c r="U29" s="67"/>
      <c r="V29" s="67"/>
      <c r="W29" s="67"/>
    </row>
    <row r="30" spans="2:23" x14ac:dyDescent="0.25">
      <c r="Q30" s="61"/>
      <c r="R30" s="87">
        <f t="shared" si="4"/>
        <v>1</v>
      </c>
      <c r="S30" s="87">
        <f t="shared" si="5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4"/>
        <v>0.99584112857142859</v>
      </c>
      <c r="S31" s="87">
        <f t="shared" si="5"/>
        <v>4.158871428571429E-3</v>
      </c>
      <c r="T31" s="82"/>
      <c r="U31" s="67"/>
      <c r="V31" s="67"/>
      <c r="W31" s="67"/>
    </row>
    <row r="32" spans="2:23" x14ac:dyDescent="0.25">
      <c r="Q32" s="61"/>
      <c r="R32" s="87">
        <f t="shared" si="4"/>
        <v>1</v>
      </c>
      <c r="S32" s="87">
        <f t="shared" si="5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B1:W84"/>
  <sheetViews>
    <sheetView showGridLines="0" view="pageBreakPreview" topLeftCell="C1" zoomScale="70" zoomScaleNormal="100" zoomScaleSheetLayoutView="70" workbookViewId="0">
      <selection activeCell="D26" sqref="D26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103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4.341088568829321E-2</v>
      </c>
      <c r="S13" s="87">
        <f>D16/C16</f>
        <v>0.95658911431170679</v>
      </c>
      <c r="T13" s="80"/>
      <c r="U13" s="67"/>
      <c r="V13" s="67"/>
    </row>
    <row r="14" spans="2:22" x14ac:dyDescent="0.25">
      <c r="B14" s="21" t="s">
        <v>8</v>
      </c>
      <c r="C14" s="22">
        <v>366158565.64999998</v>
      </c>
      <c r="D14" s="22">
        <v>364684329.88999999</v>
      </c>
      <c r="E14" s="22">
        <f>D14-C14</f>
        <v>-1474235.7599999905</v>
      </c>
      <c r="F14" s="23">
        <f>D14/C14</f>
        <v>0.99597377776105567</v>
      </c>
      <c r="I14" s="31"/>
      <c r="J14" s="78"/>
      <c r="K14" s="78"/>
      <c r="L14" s="78"/>
      <c r="M14" s="78"/>
      <c r="N14" s="78"/>
      <c r="O14" s="27"/>
      <c r="P14" s="27"/>
      <c r="Q14" s="80"/>
      <c r="R14" s="87">
        <f>1-S14</f>
        <v>-5.6397595672880163E-2</v>
      </c>
      <c r="S14" s="87">
        <f>D17/C17</f>
        <v>1.0563975956728802</v>
      </c>
      <c r="T14" s="80"/>
      <c r="U14" s="67"/>
      <c r="V14" s="67"/>
    </row>
    <row r="15" spans="2:22" x14ac:dyDescent="0.25">
      <c r="B15" s="24" t="s">
        <v>9</v>
      </c>
      <c r="C15" s="25">
        <v>21167643.649999999</v>
      </c>
      <c r="D15" s="25">
        <v>21167643.649999999</v>
      </c>
      <c r="E15" s="25">
        <f>D15-C15</f>
        <v>0</v>
      </c>
      <c r="F15" s="26">
        <f>D15/C15</f>
        <v>1</v>
      </c>
      <c r="I15" s="31"/>
      <c r="J15" s="78"/>
      <c r="K15" s="31"/>
      <c r="L15" s="31"/>
      <c r="O15" s="27"/>
      <c r="P15" s="27"/>
      <c r="Q15" s="80"/>
      <c r="R15" s="87">
        <f>1-S15</f>
        <v>-0.22643397777359109</v>
      </c>
      <c r="S15" s="87">
        <f>D18/C18</f>
        <v>1.2264339777735911</v>
      </c>
      <c r="T15" s="80"/>
      <c r="U15" s="67"/>
      <c r="V15" s="67"/>
    </row>
    <row r="16" spans="2:22" x14ac:dyDescent="0.25">
      <c r="B16" s="24" t="s">
        <v>10</v>
      </c>
      <c r="C16" s="25">
        <v>216809019</v>
      </c>
      <c r="D16" s="25">
        <v>207397147.46000001</v>
      </c>
      <c r="E16" s="25">
        <f>D16-C16</f>
        <v>-9411871.5399999917</v>
      </c>
      <c r="F16" s="26">
        <f>D16/C16</f>
        <v>0.95658911431170679</v>
      </c>
      <c r="I16" s="31"/>
      <c r="J16" s="78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124015238</v>
      </c>
      <c r="D17" s="25">
        <v>131009399.25</v>
      </c>
      <c r="E17" s="25">
        <f>D17-C17</f>
        <v>6994161.25</v>
      </c>
      <c r="F17" s="26">
        <f>D17/C17</f>
        <v>1.0563975956728802</v>
      </c>
      <c r="I17" s="31"/>
      <c r="J17" s="78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4166665</v>
      </c>
      <c r="D18" s="25">
        <v>5110139.53</v>
      </c>
      <c r="E18" s="25">
        <f>D18-C18</f>
        <v>943474.53000000026</v>
      </c>
      <c r="F18" s="26">
        <f>D18/C18</f>
        <v>1.2264339777735911</v>
      </c>
      <c r="I18" s="31"/>
      <c r="J18" s="78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31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383592769</v>
      </c>
      <c r="D20" s="22">
        <v>357332143.63999999</v>
      </c>
      <c r="E20" s="22">
        <f t="shared" ref="E20:E27" si="0">D20-C20</f>
        <v>-26260625.360000014</v>
      </c>
      <c r="F20" s="23">
        <f t="shared" ref="F20:F26" si="1">D20/C20</f>
        <v>0.93154035351484943</v>
      </c>
      <c r="G20" s="27"/>
      <c r="I20" s="31"/>
      <c r="J20" s="78"/>
      <c r="K20" s="89"/>
      <c r="L20" s="89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228481044</v>
      </c>
      <c r="D21" s="25">
        <v>288415231.75999999</v>
      </c>
      <c r="E21" s="25">
        <f t="shared" si="0"/>
        <v>59934187.75999999</v>
      </c>
      <c r="F21" s="54">
        <f t="shared" si="1"/>
        <v>1.2623157996424421</v>
      </c>
      <c r="G21" s="27"/>
      <c r="I21" s="31"/>
      <c r="J21" s="78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66867880</v>
      </c>
      <c r="D22" s="25">
        <v>55979962.399999999</v>
      </c>
      <c r="E22" s="25">
        <f t="shared" si="0"/>
        <v>-10887917.600000001</v>
      </c>
      <c r="F22" s="54">
        <f t="shared" si="1"/>
        <v>0.83717268141295942</v>
      </c>
      <c r="G22" s="27"/>
      <c r="I22" s="31"/>
      <c r="J22" s="78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15210510</v>
      </c>
      <c r="D23" s="25">
        <v>11642286.48</v>
      </c>
      <c r="E23" s="25">
        <f t="shared" si="0"/>
        <v>-3568223.5199999996</v>
      </c>
      <c r="F23" s="54">
        <f t="shared" si="1"/>
        <v>0.76541065881420156</v>
      </c>
      <c r="G23" s="27"/>
      <c r="I23" s="31"/>
      <c r="J23" s="78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3033335</v>
      </c>
      <c r="D24" s="25">
        <v>1003542</v>
      </c>
      <c r="E24" s="25">
        <f t="shared" si="0"/>
        <v>-2029793</v>
      </c>
      <c r="F24" s="54">
        <f t="shared" si="1"/>
        <v>0.33083784019898888</v>
      </c>
      <c r="G24" s="27"/>
      <c r="I24" s="31"/>
      <c r="J24" s="78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f t="shared" si="0"/>
        <v>0</v>
      </c>
      <c r="F25" s="54">
        <v>0</v>
      </c>
      <c r="G25" s="27"/>
      <c r="I25" s="31"/>
      <c r="J25" s="78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70000000</v>
      </c>
      <c r="D26" s="25">
        <v>291121</v>
      </c>
      <c r="E26" s="25">
        <f t="shared" si="0"/>
        <v>-69708879</v>
      </c>
      <c r="F26" s="54">
        <f t="shared" si="1"/>
        <v>4.158871428571429E-3</v>
      </c>
      <c r="G26" s="27"/>
      <c r="I26" s="31"/>
      <c r="J26" s="78"/>
      <c r="Q26" s="61"/>
      <c r="R26" s="87">
        <f>IFERROR(ABS(1-S26),0)</f>
        <v>0.26231579964244212</v>
      </c>
      <c r="S26" s="87">
        <f>IFERROR(D21/C21,0)</f>
        <v>1.2623157996424421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5">
        <f t="shared" si="0"/>
        <v>0</v>
      </c>
      <c r="F27" s="54">
        <v>0</v>
      </c>
      <c r="G27" s="27"/>
      <c r="I27" s="31"/>
      <c r="J27" s="78"/>
      <c r="Q27" s="61"/>
      <c r="R27" s="87">
        <f t="shared" ref="R27:R32" si="2">IFERROR(ABS(1-S27),0)</f>
        <v>0.16282731858704058</v>
      </c>
      <c r="S27" s="87">
        <f t="shared" ref="S27:S32" si="3">IFERROR(D22/C22,0)</f>
        <v>0.83717268141295942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>IFERROR(ABS(1-S28),0)</f>
        <v>0.23458934118579844</v>
      </c>
      <c r="S28" s="87">
        <f>IFERROR(D23/C23,0)</f>
        <v>0.76541065881420156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2"/>
        <v>0.66916215980101112</v>
      </c>
      <c r="S29" s="87">
        <f t="shared" si="3"/>
        <v>0.33083784019898888</v>
      </c>
      <c r="T29" s="86"/>
      <c r="U29" s="67"/>
      <c r="V29" s="67"/>
      <c r="W29" s="67"/>
    </row>
    <row r="30" spans="2:23" x14ac:dyDescent="0.25">
      <c r="Q30" s="61"/>
      <c r="R30" s="87">
        <f t="shared" si="2"/>
        <v>1</v>
      </c>
      <c r="S30" s="87">
        <f t="shared" si="3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2"/>
        <v>0.99584112857142859</v>
      </c>
      <c r="S31" s="87">
        <f t="shared" si="3"/>
        <v>4.158871428571429E-3</v>
      </c>
      <c r="T31" s="82"/>
      <c r="U31" s="67"/>
      <c r="V31" s="67"/>
      <c r="W31" s="67"/>
    </row>
    <row r="32" spans="2:23" x14ac:dyDescent="0.25">
      <c r="Q32" s="61"/>
      <c r="R32" s="87">
        <f t="shared" si="2"/>
        <v>1</v>
      </c>
      <c r="S32" s="87">
        <f t="shared" si="3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B1:W84"/>
  <sheetViews>
    <sheetView showGridLines="0" view="pageBreakPreview" topLeftCell="C7" zoomScaleNormal="100" zoomScaleSheetLayoutView="100" workbookViewId="0">
      <selection activeCell="C26" sqref="C26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0" width="14.140625" style="1" bestFit="1" customWidth="1"/>
    <col min="11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99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3.9249179787395616E-2</v>
      </c>
      <c r="S13" s="87">
        <f>D16/C16</f>
        <v>0.96075082021260438</v>
      </c>
      <c r="T13" s="80"/>
      <c r="U13" s="67"/>
      <c r="V13" s="67"/>
    </row>
    <row r="14" spans="2:22" x14ac:dyDescent="0.25">
      <c r="B14" s="21" t="s">
        <v>8</v>
      </c>
      <c r="C14" s="22">
        <f>SUM(C15:C18)</f>
        <v>436608734.64999998</v>
      </c>
      <c r="D14" s="22">
        <f>SUM(D15:D18)</f>
        <v>436936826.07999992</v>
      </c>
      <c r="E14" s="22">
        <f>D14-C14</f>
        <v>328091.42999994755</v>
      </c>
      <c r="F14" s="23">
        <f>D14/C14</f>
        <v>1.0007514541143181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-6.01383927691439E-2</v>
      </c>
      <c r="S14" s="87">
        <f>D17/C17</f>
        <v>1.0601383927691439</v>
      </c>
      <c r="T14" s="80"/>
      <c r="U14" s="67"/>
      <c r="V14" s="67"/>
    </row>
    <row r="15" spans="2:22" x14ac:dyDescent="0.25">
      <c r="B15" s="24" t="s">
        <v>9</v>
      </c>
      <c r="C15" s="25">
        <v>21167643.649999999</v>
      </c>
      <c r="D15" s="25">
        <v>21167643.649999999</v>
      </c>
      <c r="E15" s="25">
        <f>D15-C15</f>
        <v>0</v>
      </c>
      <c r="F15" s="26">
        <f>D15/C15</f>
        <v>1</v>
      </c>
      <c r="I15" s="78"/>
      <c r="J15" s="31"/>
      <c r="K15" s="31"/>
      <c r="L15" s="31"/>
      <c r="O15" s="27"/>
      <c r="P15" s="27"/>
      <c r="Q15" s="80"/>
      <c r="R15" s="87">
        <f>1-S15</f>
        <v>-0.31875948350379346</v>
      </c>
      <c r="S15" s="87">
        <f>D18/C18</f>
        <v>1.3187594835037935</v>
      </c>
      <c r="T15" s="80"/>
      <c r="U15" s="67"/>
      <c r="V15" s="67"/>
    </row>
    <row r="16" spans="2:22" x14ac:dyDescent="0.25">
      <c r="B16" s="24" t="s">
        <v>10</v>
      </c>
      <c r="C16" s="25">
        <v>261088709</v>
      </c>
      <c r="D16" s="25">
        <v>250841191.31999999</v>
      </c>
      <c r="E16" s="25">
        <f t="shared" ref="E16:E18" si="0">D16-C16</f>
        <v>-10247517.680000007</v>
      </c>
      <c r="F16" s="26">
        <f t="shared" ref="F16:F18" si="1">D16/C16</f>
        <v>0.96075082021260438</v>
      </c>
      <c r="I16" s="78"/>
      <c r="J16" s="31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149352384</v>
      </c>
      <c r="D17" s="25">
        <v>158334196.33000001</v>
      </c>
      <c r="E17" s="25">
        <f t="shared" si="0"/>
        <v>8981812.3300000131</v>
      </c>
      <c r="F17" s="26">
        <f t="shared" si="1"/>
        <v>1.0601383927691439</v>
      </c>
      <c r="I17" s="78"/>
      <c r="J17" s="31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4999998</v>
      </c>
      <c r="D18" s="25">
        <v>6593794.7800000003</v>
      </c>
      <c r="E18" s="25">
        <f t="shared" si="0"/>
        <v>1593796.7800000003</v>
      </c>
      <c r="F18" s="26">
        <f t="shared" si="1"/>
        <v>1.3187594835037935</v>
      </c>
      <c r="I18" s="78"/>
      <c r="J18" s="31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31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f>SUM(C21:C27)</f>
        <v>438955453</v>
      </c>
      <c r="D20" s="22">
        <f t="shared" ref="D20" si="2">SUM(D21:D27)</f>
        <v>428932774.87999994</v>
      </c>
      <c r="E20" s="22">
        <f>D20-C20</f>
        <v>-10022678.120000064</v>
      </c>
      <c r="F20" s="23">
        <f>D20/C20</f>
        <v>0.97716698117883938</v>
      </c>
      <c r="G20" s="27"/>
      <c r="I20" s="89"/>
      <c r="J20" s="93"/>
      <c r="K20" s="89"/>
      <c r="L20" s="89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267091383</v>
      </c>
      <c r="D21" s="25">
        <v>339177752.06999999</v>
      </c>
      <c r="E21" s="25">
        <f>D21-C21</f>
        <v>72086369.069999993</v>
      </c>
      <c r="F21" s="54">
        <f>D21/C21</f>
        <v>1.2698940275059341</v>
      </c>
      <c r="G21" s="27"/>
      <c r="I21" s="78"/>
      <c r="J21" s="31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79971456</v>
      </c>
      <c r="D22" s="25">
        <v>70718346.590000004</v>
      </c>
      <c r="E22" s="25">
        <f t="shared" ref="E22:E27" si="3">D22-C22</f>
        <v>-9253109.4099999964</v>
      </c>
      <c r="F22" s="54">
        <f t="shared" ref="F22:F26" si="4">D22/C22</f>
        <v>0.88429484877704367</v>
      </c>
      <c r="G22" s="27"/>
      <c r="I22" s="78"/>
      <c r="J22" s="31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18252612</v>
      </c>
      <c r="D23" s="25">
        <v>14099830.83</v>
      </c>
      <c r="E23" s="25">
        <f t="shared" si="3"/>
        <v>-4152781.17</v>
      </c>
      <c r="F23" s="54">
        <f t="shared" si="4"/>
        <v>0.77248290984325974</v>
      </c>
      <c r="G23" s="27"/>
      <c r="I23" s="78"/>
      <c r="J23" s="31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3640002</v>
      </c>
      <c r="D24" s="25">
        <v>1877381.5</v>
      </c>
      <c r="E24" s="25">
        <f t="shared" si="3"/>
        <v>-1762620.5</v>
      </c>
      <c r="F24" s="54">
        <f t="shared" si="4"/>
        <v>0.51576386496490934</v>
      </c>
      <c r="G24" s="27"/>
      <c r="I24" s="78"/>
      <c r="J24" s="31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/>
      <c r="E25" s="25">
        <f t="shared" si="3"/>
        <v>0</v>
      </c>
      <c r="F25" s="54">
        <v>0</v>
      </c>
      <c r="G25" s="27"/>
      <c r="I25" s="78"/>
      <c r="J25" s="31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70000000</v>
      </c>
      <c r="D26" s="25">
        <v>3059463.89</v>
      </c>
      <c r="E26" s="25">
        <f t="shared" si="3"/>
        <v>-66940536.109999999</v>
      </c>
      <c r="F26" s="54">
        <f t="shared" si="4"/>
        <v>4.3706627000000005E-2</v>
      </c>
      <c r="G26" s="27"/>
      <c r="I26" s="78"/>
      <c r="J26" s="31"/>
      <c r="Q26" s="61"/>
      <c r="R26" s="87">
        <f>IFERROR(ABS(1-S26),0)</f>
        <v>0.26989402750593405</v>
      </c>
      <c r="S26" s="87">
        <f>IFERROR(D21/C21,0)</f>
        <v>1.2698940275059341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5">
        <f t="shared" si="3"/>
        <v>0</v>
      </c>
      <c r="F27" s="54">
        <v>0</v>
      </c>
      <c r="G27" s="27"/>
      <c r="J27" s="31"/>
      <c r="Q27" s="61"/>
      <c r="R27" s="87">
        <f t="shared" ref="R27:R32" si="5">IFERROR(ABS(1-S27),0)</f>
        <v>0.11570515122295633</v>
      </c>
      <c r="S27" s="87">
        <f t="shared" ref="S27:S32" si="6">IFERROR(D22/C22,0)</f>
        <v>0.88429484877704367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>IFERROR(ABS(1-S28),0)</f>
        <v>0.22751709015674026</v>
      </c>
      <c r="S28" s="87">
        <f>IFERROR(D23/C23,0)</f>
        <v>0.77248290984325974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5"/>
        <v>0.48423613503509066</v>
      </c>
      <c r="S29" s="87">
        <f t="shared" si="6"/>
        <v>0.51576386496490934</v>
      </c>
      <c r="T29" s="86"/>
      <c r="U29" s="67"/>
      <c r="V29" s="67"/>
      <c r="W29" s="67"/>
    </row>
    <row r="30" spans="2:23" x14ac:dyDescent="0.25">
      <c r="Q30" s="61"/>
      <c r="R30" s="87">
        <f t="shared" si="5"/>
        <v>1</v>
      </c>
      <c r="S30" s="87">
        <f t="shared" si="6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5"/>
        <v>0.95629337299999995</v>
      </c>
      <c r="S31" s="87">
        <f t="shared" si="6"/>
        <v>4.3706627000000005E-2</v>
      </c>
      <c r="T31" s="82"/>
      <c r="U31" s="67"/>
      <c r="V31" s="67"/>
      <c r="W31" s="67"/>
    </row>
    <row r="32" spans="2:23" x14ac:dyDescent="0.25">
      <c r="Q32" s="61"/>
      <c r="R32" s="87">
        <f t="shared" si="5"/>
        <v>1</v>
      </c>
      <c r="S32" s="87">
        <f t="shared" si="6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B1:W84"/>
  <sheetViews>
    <sheetView showGridLines="0" view="pageBreakPreview" topLeftCell="C3" zoomScale="70" zoomScaleNormal="100" zoomScaleSheetLayoutView="70" workbookViewId="0">
      <selection activeCell="J28" sqref="J28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0" width="14.140625" style="1" bestFit="1" customWidth="1"/>
    <col min="11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104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3.7507460732897457E-2</v>
      </c>
      <c r="S13" s="87">
        <f>D16/C16</f>
        <v>0.96249253926710254</v>
      </c>
      <c r="T13" s="80"/>
      <c r="U13" s="67"/>
      <c r="V13" s="67"/>
    </row>
    <row r="14" spans="2:22" x14ac:dyDescent="0.25">
      <c r="B14" s="21" t="s">
        <v>8</v>
      </c>
      <c r="C14" s="22">
        <v>508820226.64999998</v>
      </c>
      <c r="D14" s="22">
        <v>510417153.34000003</v>
      </c>
      <c r="E14" s="22">
        <f>D14-C14</f>
        <v>1596926.6900000572</v>
      </c>
      <c r="F14" s="23">
        <f>D14/C14</f>
        <v>1.0031384890111661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-6.1731236502189146E-2</v>
      </c>
      <c r="S14" s="87">
        <f>D17/C17</f>
        <v>1.0617312365021891</v>
      </c>
      <c r="T14" s="80"/>
      <c r="U14" s="67"/>
      <c r="V14" s="67"/>
    </row>
    <row r="15" spans="2:22" x14ac:dyDescent="0.25">
      <c r="B15" s="24" t="s">
        <v>9</v>
      </c>
      <c r="C15" s="25">
        <v>21167643.649999999</v>
      </c>
      <c r="D15" s="25">
        <v>21167643.649999999</v>
      </c>
      <c r="E15" s="25">
        <f>D15-C15</f>
        <v>0</v>
      </c>
      <c r="F15" s="26">
        <f>D15/C15</f>
        <v>1</v>
      </c>
      <c r="I15" s="78"/>
      <c r="J15" s="31"/>
      <c r="K15" s="31"/>
      <c r="L15" s="31"/>
      <c r="O15" s="27"/>
      <c r="P15" s="27"/>
      <c r="Q15" s="80"/>
      <c r="R15" s="87">
        <f>1-S15</f>
        <v>-0.37743897966343143</v>
      </c>
      <c r="S15" s="87">
        <f>D18/C18</f>
        <v>1.3774389796634314</v>
      </c>
      <c r="T15" s="80"/>
      <c r="U15" s="67"/>
      <c r="V15" s="67"/>
    </row>
    <row r="16" spans="2:22" x14ac:dyDescent="0.25">
      <c r="B16" s="24" t="s">
        <v>10</v>
      </c>
      <c r="C16" s="25">
        <v>306403879</v>
      </c>
      <c r="D16" s="25">
        <v>294911447.54000002</v>
      </c>
      <c r="E16" s="25">
        <f t="shared" ref="E16:E18" si="0">D16-C16</f>
        <v>-11492431.459999979</v>
      </c>
      <c r="F16" s="26">
        <f t="shared" ref="F16:F17" si="1">D16/C16</f>
        <v>0.96249253926710254</v>
      </c>
      <c r="I16" s="78"/>
      <c r="J16" s="31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175228416</v>
      </c>
      <c r="D17" s="25">
        <v>186045482.78999999</v>
      </c>
      <c r="E17" s="25">
        <f t="shared" si="0"/>
        <v>10817066.789999992</v>
      </c>
      <c r="F17" s="26">
        <f t="shared" si="1"/>
        <v>1.0617312365021891</v>
      </c>
      <c r="I17" s="78"/>
      <c r="J17" s="31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6020288</v>
      </c>
      <c r="D18" s="25">
        <v>8292579.3600000003</v>
      </c>
      <c r="E18" s="25">
        <f t="shared" si="0"/>
        <v>2272291.3600000003</v>
      </c>
      <c r="F18" s="26">
        <f>D18/C18</f>
        <v>1.3774389796634314</v>
      </c>
      <c r="I18" s="78"/>
      <c r="J18" s="31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498718137</v>
      </c>
      <c r="D20" s="22">
        <v>515369922.48999995</v>
      </c>
      <c r="E20" s="22">
        <f>D20-C20</f>
        <v>16651785.48999995</v>
      </c>
      <c r="F20" s="23">
        <f>D20/C20</f>
        <v>1.0333891716675223</v>
      </c>
      <c r="G20" s="27"/>
      <c r="I20" s="89"/>
      <c r="J20" s="89"/>
      <c r="K20" s="89"/>
      <c r="L20" s="89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310101722</v>
      </c>
      <c r="D21" s="25">
        <v>395994527.12</v>
      </c>
      <c r="E21" s="25">
        <f>D21-C21</f>
        <v>85892805.120000005</v>
      </c>
      <c r="F21" s="54">
        <f>D21/C21</f>
        <v>1.2769826770584654</v>
      </c>
      <c r="G21" s="27"/>
      <c r="I21" s="78"/>
      <c r="J21" s="31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93075032</v>
      </c>
      <c r="D22" s="25">
        <v>94008384.200000003</v>
      </c>
      <c r="E22" s="25">
        <f t="shared" ref="E22:E27" si="2">D22-C22</f>
        <v>933352.20000000298</v>
      </c>
      <c r="F22" s="54">
        <f t="shared" ref="F22:F26" si="3">D22/C22</f>
        <v>1.0100279546506092</v>
      </c>
      <c r="G22" s="27"/>
      <c r="I22" s="78"/>
      <c r="J22" s="31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21294714</v>
      </c>
      <c r="D23" s="25">
        <v>19607243.59</v>
      </c>
      <c r="E23" s="25">
        <f t="shared" si="2"/>
        <v>-1687470.4100000001</v>
      </c>
      <c r="F23" s="54">
        <f t="shared" si="3"/>
        <v>0.92075637127598897</v>
      </c>
      <c r="G23" s="27"/>
      <c r="I23" s="78"/>
      <c r="J23" s="31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4246669</v>
      </c>
      <c r="D24" s="25">
        <v>1927382</v>
      </c>
      <c r="E24" s="25">
        <f t="shared" si="2"/>
        <v>-2319287</v>
      </c>
      <c r="F24" s="54">
        <f t="shared" si="3"/>
        <v>0.4538573644425784</v>
      </c>
      <c r="G24" s="27"/>
      <c r="I24" s="78"/>
      <c r="J24" s="31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/>
      <c r="E25" s="25">
        <f t="shared" si="2"/>
        <v>0</v>
      </c>
      <c r="F25" s="54">
        <v>0</v>
      </c>
      <c r="G25" s="27"/>
      <c r="I25" s="78"/>
      <c r="J25" s="31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70000000</v>
      </c>
      <c r="D26" s="25">
        <v>3832385.58</v>
      </c>
      <c r="E26" s="25">
        <f t="shared" si="2"/>
        <v>-66167614.420000002</v>
      </c>
      <c r="F26" s="54">
        <f t="shared" si="3"/>
        <v>5.4748365428571429E-2</v>
      </c>
      <c r="G26" s="27"/>
      <c r="I26" s="78"/>
      <c r="J26" s="31"/>
      <c r="Q26" s="61"/>
      <c r="R26" s="87">
        <f>IFERROR(ABS(1-S26),0)</f>
        <v>0.27698267705846535</v>
      </c>
      <c r="S26" s="87">
        <f>IFERROR(D21/C21,0)</f>
        <v>1.2769826770584654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5">
        <f t="shared" si="2"/>
        <v>0</v>
      </c>
      <c r="F27" s="54">
        <v>0</v>
      </c>
      <c r="G27" s="27"/>
      <c r="J27" s="31"/>
      <c r="Q27" s="61"/>
      <c r="R27" s="87">
        <f t="shared" ref="R27:R32" si="4">IFERROR(ABS(1-S27),0)</f>
        <v>1.0027954650609239E-2</v>
      </c>
      <c r="S27" s="87">
        <f t="shared" ref="S27:S32" si="5">IFERROR(D22/C22,0)</f>
        <v>1.0100279546506092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>IFERROR(ABS(1-S28),0)</f>
        <v>7.9243628724011028E-2</v>
      </c>
      <c r="S28" s="87">
        <f>IFERROR(D23/C23,0)</f>
        <v>0.92075637127598897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4"/>
        <v>0.5461426355574216</v>
      </c>
      <c r="S29" s="87">
        <f t="shared" si="5"/>
        <v>0.4538573644425784</v>
      </c>
      <c r="T29" s="86"/>
      <c r="U29" s="67"/>
      <c r="V29" s="67"/>
      <c r="W29" s="67"/>
    </row>
    <row r="30" spans="2:23" x14ac:dyDescent="0.25">
      <c r="Q30" s="61"/>
      <c r="R30" s="87">
        <f t="shared" si="4"/>
        <v>1</v>
      </c>
      <c r="S30" s="87">
        <f t="shared" si="5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4"/>
        <v>0.94525163457142858</v>
      </c>
      <c r="S31" s="87">
        <f t="shared" si="5"/>
        <v>5.4748365428571429E-2</v>
      </c>
      <c r="T31" s="82"/>
      <c r="U31" s="67"/>
      <c r="V31" s="67"/>
      <c r="W31" s="67"/>
    </row>
    <row r="32" spans="2:23" x14ac:dyDescent="0.25">
      <c r="Q32" s="61"/>
      <c r="R32" s="87">
        <f t="shared" si="4"/>
        <v>1</v>
      </c>
      <c r="S32" s="87">
        <f t="shared" si="5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B1:W84"/>
  <sheetViews>
    <sheetView showGridLines="0" view="pageBreakPreview" topLeftCell="A7" zoomScaleNormal="100" zoomScaleSheetLayoutView="100" workbookViewId="0">
      <selection activeCell="D26" sqref="D26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0" width="14.140625" style="1" bestFit="1" customWidth="1"/>
    <col min="11" max="13" width="11.42578125" style="1"/>
    <col min="14" max="14" width="11.42578125" style="1" customWidth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105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3.2675784063248559E-2</v>
      </c>
      <c r="S13" s="87">
        <f>D16/C16</f>
        <v>0.96732421593675144</v>
      </c>
      <c r="T13" s="80"/>
      <c r="U13" s="67"/>
      <c r="V13" s="67"/>
    </row>
    <row r="14" spans="2:22" x14ac:dyDescent="0.25">
      <c r="B14" s="21" t="s">
        <v>8</v>
      </c>
      <c r="C14" s="22">
        <v>582631218.64999998</v>
      </c>
      <c r="D14" s="22">
        <v>586566182.18999994</v>
      </c>
      <c r="E14" s="22">
        <f>D14-C14</f>
        <v>3934963.5399999619</v>
      </c>
      <c r="F14" s="23">
        <f>D14/C14</f>
        <v>1.0067537808034344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-5.6898510563841764E-2</v>
      </c>
      <c r="S14" s="87">
        <f>D17/C17</f>
        <v>1.0568985105638418</v>
      </c>
      <c r="T14" s="80"/>
      <c r="U14" s="67"/>
      <c r="V14" s="67"/>
    </row>
    <row r="15" spans="2:22" x14ac:dyDescent="0.25">
      <c r="B15" s="24" t="s">
        <v>9</v>
      </c>
      <c r="C15" s="25">
        <v>21167643.649999999</v>
      </c>
      <c r="D15" s="25">
        <v>21167643.649999999</v>
      </c>
      <c r="E15" s="25">
        <f>D15-C15</f>
        <v>0</v>
      </c>
      <c r="F15" s="26">
        <f>D15/C15</f>
        <v>1</v>
      </c>
      <c r="I15" s="78"/>
      <c r="J15" s="31"/>
      <c r="K15" s="31"/>
      <c r="L15" s="31"/>
      <c r="O15" s="27"/>
      <c r="P15" s="27"/>
      <c r="Q15" s="80"/>
      <c r="R15" s="87">
        <f>1-S15</f>
        <v>-0.53668453689387374</v>
      </c>
      <c r="S15" s="87">
        <f>D18/C18</f>
        <v>1.5366845368938737</v>
      </c>
      <c r="T15" s="80"/>
      <c r="U15" s="67"/>
      <c r="V15" s="67"/>
    </row>
    <row r="16" spans="2:22" x14ac:dyDescent="0.25">
      <c r="B16" s="24" t="s">
        <v>10</v>
      </c>
      <c r="C16" s="25">
        <v>351427293</v>
      </c>
      <c r="D16" s="25">
        <v>339944130.66000003</v>
      </c>
      <c r="E16" s="25">
        <f t="shared" ref="E16:E17" si="0">D16-C16</f>
        <v>-11483162.339999974</v>
      </c>
      <c r="F16" s="26">
        <f t="shared" ref="F16:F17" si="1">D16/C16</f>
        <v>0.96732421593675144</v>
      </c>
      <c r="I16" s="78"/>
      <c r="J16" s="31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202809364</v>
      </c>
      <c r="D17" s="25">
        <v>214348914.74000001</v>
      </c>
      <c r="E17" s="25">
        <f t="shared" si="0"/>
        <v>11539550.74000001</v>
      </c>
      <c r="F17" s="26">
        <f t="shared" si="1"/>
        <v>1.0568985105638418</v>
      </c>
      <c r="I17" s="78"/>
      <c r="J17" s="31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7226918</v>
      </c>
      <c r="D18" s="25">
        <v>11105493.140000001</v>
      </c>
      <c r="E18" s="25">
        <f>D18-C18</f>
        <v>3878575.1400000006</v>
      </c>
      <c r="F18" s="26">
        <f>D18/C18</f>
        <v>1.5366845368938737</v>
      </c>
      <c r="I18" s="78"/>
      <c r="J18" s="31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614571763</v>
      </c>
      <c r="D20" s="22">
        <v>600848765.60000002</v>
      </c>
      <c r="E20" s="22">
        <f>D20-C20</f>
        <v>-13722997.399999976</v>
      </c>
      <c r="F20" s="23">
        <f>D20/C20</f>
        <v>0.97767063469852267</v>
      </c>
      <c r="G20" s="27"/>
      <c r="I20" s="89"/>
      <c r="J20" s="89"/>
      <c r="K20" s="89"/>
      <c r="L20" s="89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369560103</v>
      </c>
      <c r="D21" s="25">
        <v>448236408.79000002</v>
      </c>
      <c r="E21" s="25">
        <f>D21-C21</f>
        <v>78676305.790000021</v>
      </c>
      <c r="F21" s="54">
        <f>D21/C21</f>
        <v>1.212891773628497</v>
      </c>
      <c r="G21" s="27"/>
      <c r="I21" s="78"/>
      <c r="J21" s="31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122907749</v>
      </c>
      <c r="D22" s="25">
        <v>117714186.15000001</v>
      </c>
      <c r="E22" s="25">
        <f t="shared" ref="E22:E27" si="2">D22-C22</f>
        <v>-5193562.849999994</v>
      </c>
      <c r="F22" s="54">
        <f t="shared" ref="F22:F26" si="3">D22/C22</f>
        <v>0.95774421960978229</v>
      </c>
      <c r="G22" s="27"/>
      <c r="I22" s="78"/>
      <c r="J22" s="31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26343452</v>
      </c>
      <c r="D23" s="25">
        <v>25714550.149999999</v>
      </c>
      <c r="E23" s="25">
        <f t="shared" si="2"/>
        <v>-628901.85000000149</v>
      </c>
      <c r="F23" s="54">
        <f t="shared" si="3"/>
        <v>0.97612682460901479</v>
      </c>
      <c r="G23" s="27"/>
      <c r="I23" s="78"/>
      <c r="J23" s="31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5325646</v>
      </c>
      <c r="D24" s="25">
        <v>1931532</v>
      </c>
      <c r="E24" s="25">
        <f t="shared" si="2"/>
        <v>-3394114</v>
      </c>
      <c r="F24" s="54">
        <f t="shared" si="3"/>
        <v>0.36268501511365947</v>
      </c>
      <c r="G24" s="27"/>
      <c r="I24" s="78"/>
      <c r="J24" s="31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/>
      <c r="E25" s="25">
        <f t="shared" si="2"/>
        <v>0</v>
      </c>
      <c r="F25" s="54">
        <v>0</v>
      </c>
      <c r="G25" s="27"/>
      <c r="I25" s="78"/>
      <c r="J25" s="31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90434813</v>
      </c>
      <c r="D26" s="25">
        <v>7252088.5099999998</v>
      </c>
      <c r="E26" s="25">
        <f t="shared" si="2"/>
        <v>-83182724.489999995</v>
      </c>
      <c r="F26" s="54">
        <f t="shared" si="3"/>
        <v>8.0191336382815323E-2</v>
      </c>
      <c r="G26" s="27"/>
      <c r="I26" s="78"/>
      <c r="J26" s="31"/>
      <c r="Q26" s="61"/>
      <c r="R26" s="87">
        <f>IFERROR(ABS(1-S26),0)</f>
        <v>0.21289177362849698</v>
      </c>
      <c r="S26" s="87">
        <f>IFERROR(D21/C21,0)</f>
        <v>1.212891773628497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5">
        <f t="shared" si="2"/>
        <v>0</v>
      </c>
      <c r="F27" s="54">
        <v>0</v>
      </c>
      <c r="G27" s="27"/>
      <c r="J27" s="31"/>
      <c r="Q27" s="61"/>
      <c r="R27" s="87">
        <f t="shared" ref="R27:R32" si="4">IFERROR(ABS(1-S27),0)</f>
        <v>4.2255780390217712E-2</v>
      </c>
      <c r="S27" s="87">
        <f t="shared" ref="S27:S32" si="5">IFERROR(D22/C22,0)</f>
        <v>0.95774421960978229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>IFERROR(ABS(1-S28),0)</f>
        <v>2.3873175390985213E-2</v>
      </c>
      <c r="S28" s="87">
        <f>IFERROR(D23/C23,0)</f>
        <v>0.97612682460901479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4"/>
        <v>0.63731498488634053</v>
      </c>
      <c r="S29" s="87">
        <f t="shared" si="5"/>
        <v>0.36268501511365947</v>
      </c>
      <c r="T29" s="86"/>
      <c r="U29" s="67"/>
      <c r="V29" s="67"/>
      <c r="W29" s="67"/>
    </row>
    <row r="30" spans="2:23" x14ac:dyDescent="0.25">
      <c r="Q30" s="61"/>
      <c r="R30" s="87">
        <f t="shared" si="4"/>
        <v>1</v>
      </c>
      <c r="S30" s="87">
        <f t="shared" si="5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4"/>
        <v>0.91980866361718472</v>
      </c>
      <c r="S31" s="87">
        <f t="shared" si="5"/>
        <v>8.0191336382815323E-2</v>
      </c>
      <c r="T31" s="82"/>
      <c r="U31" s="67"/>
      <c r="V31" s="67"/>
      <c r="W31" s="67"/>
    </row>
    <row r="32" spans="2:23" x14ac:dyDescent="0.25">
      <c r="Q32" s="61"/>
      <c r="R32" s="87">
        <f t="shared" si="4"/>
        <v>1</v>
      </c>
      <c r="S32" s="87">
        <f t="shared" si="5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19685039370078741" bottom="0.15748031496062992" header="0.15748031496062992" footer="0.15748031496062992"/>
  <pageSetup scale="60" orientation="landscape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B1:W84"/>
  <sheetViews>
    <sheetView showGridLines="0" view="pageBreakPreview" topLeftCell="A7" zoomScaleNormal="100" zoomScaleSheetLayoutView="100" workbookViewId="0">
      <selection activeCell="D26" sqref="D26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0" width="14.140625" style="1" bestFit="1" customWidth="1"/>
    <col min="11" max="13" width="11.42578125" style="1"/>
    <col min="14" max="14" width="11.42578125" style="1" customWidth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106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3.2256444959132935E-2</v>
      </c>
      <c r="S13" s="87">
        <f>D16/C16</f>
        <v>0.96774355504086707</v>
      </c>
      <c r="T13" s="80"/>
      <c r="U13" s="67"/>
      <c r="V13" s="67"/>
    </row>
    <row r="14" spans="2:22" x14ac:dyDescent="0.25">
      <c r="B14" s="21" t="s">
        <v>8</v>
      </c>
      <c r="C14" s="22">
        <f>SUM(C15:C18)</f>
        <v>658424472.64999998</v>
      </c>
      <c r="D14" s="22">
        <f>SUM(D15:D18)</f>
        <v>661797301.38999999</v>
      </c>
      <c r="E14" s="22">
        <f>D14-C14</f>
        <v>3372828.7400000095</v>
      </c>
      <c r="F14" s="23">
        <f>D14/C14</f>
        <v>1.0051225749954664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-4.8450896745331873E-2</v>
      </c>
      <c r="S14" s="87">
        <f>D17/C17</f>
        <v>1.0484508967453319</v>
      </c>
      <c r="T14" s="80"/>
      <c r="U14" s="67"/>
      <c r="V14" s="67"/>
    </row>
    <row r="15" spans="2:22" x14ac:dyDescent="0.25">
      <c r="B15" s="24" t="s">
        <v>9</v>
      </c>
      <c r="C15" s="25">
        <v>21167643.649999999</v>
      </c>
      <c r="D15" s="25">
        <v>21167643.649999999</v>
      </c>
      <c r="E15" s="25">
        <f>D15-C15</f>
        <v>0</v>
      </c>
      <c r="F15" s="26">
        <f>D15/C15</f>
        <v>1</v>
      </c>
      <c r="I15" s="78"/>
      <c r="J15" s="78"/>
      <c r="K15" s="78"/>
      <c r="L15" s="78"/>
      <c r="O15" s="27"/>
      <c r="P15" s="27"/>
      <c r="Q15" s="80"/>
      <c r="R15" s="87">
        <f>1-S15</f>
        <v>-0.59193778703814814</v>
      </c>
      <c r="S15" s="87">
        <f>D18/C18</f>
        <v>1.5919377870381481</v>
      </c>
      <c r="T15" s="80"/>
      <c r="U15" s="67"/>
      <c r="V15" s="67"/>
    </row>
    <row r="16" spans="2:22" x14ac:dyDescent="0.25">
      <c r="B16" s="24" t="s">
        <v>10</v>
      </c>
      <c r="C16" s="25">
        <v>397564313</v>
      </c>
      <c r="D16" s="25">
        <v>384740301.62</v>
      </c>
      <c r="E16" s="25">
        <f t="shared" ref="E16:E17" si="0">D16-C16</f>
        <v>-12824011.379999995</v>
      </c>
      <c r="F16" s="26">
        <f t="shared" ref="F16:F17" si="1">D16/C16</f>
        <v>0.96774355504086707</v>
      </c>
      <c r="I16" s="78"/>
      <c r="J16" s="31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231258968</v>
      </c>
      <c r="D17" s="25">
        <v>242463672.38</v>
      </c>
      <c r="E17" s="25">
        <f t="shared" si="0"/>
        <v>11204704.379999995</v>
      </c>
      <c r="F17" s="26">
        <f t="shared" si="1"/>
        <v>1.0484508967453319</v>
      </c>
      <c r="I17" s="78"/>
      <c r="J17" s="31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8433548</v>
      </c>
      <c r="D18" s="25">
        <v>13425683.74</v>
      </c>
      <c r="E18" s="25">
        <f>D18-C18</f>
        <v>4992135.74</v>
      </c>
      <c r="F18" s="26">
        <f>D18/C18</f>
        <v>1.5919377870381481</v>
      </c>
      <c r="I18" s="78"/>
      <c r="J18" s="31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f>SUM(C21:C27)</f>
        <v>712425389</v>
      </c>
      <c r="D20" s="22">
        <f>SUM(D21:D27)</f>
        <v>669054108.28999996</v>
      </c>
      <c r="E20" s="22">
        <f>D20-C20</f>
        <v>-43371280.710000038</v>
      </c>
      <c r="F20" s="23">
        <f>D20/C20</f>
        <v>0.93912165206397491</v>
      </c>
      <c r="G20" s="27"/>
      <c r="I20" s="89"/>
      <c r="J20" s="89"/>
      <c r="K20" s="89"/>
      <c r="L20" s="89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411018484</v>
      </c>
      <c r="D21" s="25">
        <v>495408986.06999999</v>
      </c>
      <c r="E21" s="25">
        <f>D21-C21</f>
        <v>84390502.069999993</v>
      </c>
      <c r="F21" s="54">
        <f>D21/C21</f>
        <v>1.2053204548095213</v>
      </c>
      <c r="G21" s="27"/>
      <c r="I21" s="78"/>
      <c r="J21" s="31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152740466</v>
      </c>
      <c r="D22" s="25">
        <v>130548985.97</v>
      </c>
      <c r="E22" s="25">
        <f t="shared" ref="E22:E27" si="2">D22-C22</f>
        <v>-22191480.030000001</v>
      </c>
      <c r="F22" s="54">
        <f t="shared" ref="F22:F26" si="3">D22/C22</f>
        <v>0.85471119336509027</v>
      </c>
      <c r="G22" s="27"/>
      <c r="I22" s="78"/>
      <c r="J22" s="31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31392190</v>
      </c>
      <c r="D23" s="25">
        <v>29075846.379999999</v>
      </c>
      <c r="E23" s="25">
        <f t="shared" si="2"/>
        <v>-2316343.620000001</v>
      </c>
      <c r="F23" s="54">
        <f t="shared" si="3"/>
        <v>0.92621274208648707</v>
      </c>
      <c r="G23" s="27"/>
      <c r="I23" s="78"/>
      <c r="J23" s="31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6404623</v>
      </c>
      <c r="D24" s="25">
        <v>2342448.5</v>
      </c>
      <c r="E24" s="25">
        <f t="shared" si="2"/>
        <v>-4062174.5</v>
      </c>
      <c r="F24" s="54">
        <f t="shared" si="3"/>
        <v>0.36574338567625292</v>
      </c>
      <c r="G24" s="27"/>
      <c r="I24" s="78"/>
      <c r="J24" s="31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/>
      <c r="E25" s="25">
        <f t="shared" si="2"/>
        <v>0</v>
      </c>
      <c r="F25" s="54">
        <v>0</v>
      </c>
      <c r="G25" s="27"/>
      <c r="I25" s="78"/>
      <c r="J25" s="31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110869626</v>
      </c>
      <c r="D26" s="25">
        <v>11677841.369999999</v>
      </c>
      <c r="E26" s="25">
        <f t="shared" si="2"/>
        <v>-99191784.629999995</v>
      </c>
      <c r="F26" s="54">
        <f t="shared" si="3"/>
        <v>0.10532949186641975</v>
      </c>
      <c r="G26" s="27"/>
      <c r="I26" s="78"/>
      <c r="J26" s="31"/>
      <c r="Q26" s="61"/>
      <c r="R26" s="87">
        <f>IFERROR(ABS(1-S26),0)</f>
        <v>0.20532045480952132</v>
      </c>
      <c r="S26" s="87">
        <f>IFERROR(D21/C21,0)</f>
        <v>1.2053204548095213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5">
        <f t="shared" si="2"/>
        <v>0</v>
      </c>
      <c r="F27" s="54">
        <v>0</v>
      </c>
      <c r="G27" s="27"/>
      <c r="J27" s="31"/>
      <c r="Q27" s="61"/>
      <c r="R27" s="87">
        <f t="shared" ref="R27:R32" si="4">IFERROR(ABS(1-S27),0)</f>
        <v>0.14528880663490973</v>
      </c>
      <c r="S27" s="87">
        <f t="shared" ref="S27:S32" si="5">IFERROR(D22/C22,0)</f>
        <v>0.85471119336509027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>IFERROR(ABS(1-S28),0)</f>
        <v>7.3787257913512927E-2</v>
      </c>
      <c r="S28" s="87">
        <f>IFERROR(D23/C23,0)</f>
        <v>0.92621274208648707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4"/>
        <v>0.63425661432374714</v>
      </c>
      <c r="S29" s="87">
        <f t="shared" si="5"/>
        <v>0.36574338567625292</v>
      </c>
      <c r="T29" s="86"/>
      <c r="U29" s="67"/>
      <c r="V29" s="67"/>
      <c r="W29" s="67"/>
    </row>
    <row r="30" spans="2:23" x14ac:dyDescent="0.25">
      <c r="Q30" s="61"/>
      <c r="R30" s="87">
        <f t="shared" si="4"/>
        <v>1</v>
      </c>
      <c r="S30" s="87">
        <f t="shared" si="5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4"/>
        <v>0.89467050813358029</v>
      </c>
      <c r="S31" s="87">
        <f t="shared" si="5"/>
        <v>0.10532949186641975</v>
      </c>
      <c r="T31" s="82"/>
      <c r="U31" s="67"/>
      <c r="V31" s="67"/>
      <c r="W31" s="67"/>
    </row>
    <row r="32" spans="2:23" x14ac:dyDescent="0.25">
      <c r="Q32" s="61"/>
      <c r="R32" s="87">
        <f t="shared" si="4"/>
        <v>1</v>
      </c>
      <c r="S32" s="87">
        <f t="shared" si="5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19685039370078741" bottom="0.15748031496062992" header="0.15748031496062992" footer="0.15748031496062992"/>
  <pageSetup scale="60" orientation="landscape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B1:W84"/>
  <sheetViews>
    <sheetView showGridLines="0" view="pageBreakPreview" topLeftCell="C19" zoomScaleNormal="100" zoomScaleSheetLayoutView="100" workbookViewId="0">
      <selection activeCell="C26" sqref="C26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0" width="14.140625" style="1" bestFit="1" customWidth="1"/>
    <col min="11" max="13" width="11.42578125" style="1"/>
    <col min="14" max="14" width="11.42578125" style="1" customWidth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107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3.2495665170729549E-2</v>
      </c>
      <c r="S13" s="87">
        <f>D16/C16</f>
        <v>0.96750433482927045</v>
      </c>
      <c r="T13" s="80"/>
      <c r="U13" s="67"/>
      <c r="V13" s="67"/>
    </row>
    <row r="14" spans="2:22" x14ac:dyDescent="0.25">
      <c r="B14" s="21" t="s">
        <v>8</v>
      </c>
      <c r="C14" s="22">
        <f>SUM(C15:C18)</f>
        <v>735616983.64999998</v>
      </c>
      <c r="D14" s="22">
        <f>SUM(D15:D18)</f>
        <v>737874847.61000001</v>
      </c>
      <c r="E14" s="22">
        <f>D14-C14</f>
        <v>2257863.9600000381</v>
      </c>
      <c r="F14" s="23">
        <f>D14/C14</f>
        <v>1.0030693472420891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-4.1019720851432462E-2</v>
      </c>
      <c r="S14" s="87">
        <f>D17/C17</f>
        <v>1.0410197208514325</v>
      </c>
      <c r="T14" s="80"/>
      <c r="U14" s="67"/>
      <c r="V14" s="67"/>
    </row>
    <row r="15" spans="2:22" x14ac:dyDescent="0.25">
      <c r="B15" s="24" t="s">
        <v>9</v>
      </c>
      <c r="C15" s="25">
        <v>21167643.649999999</v>
      </c>
      <c r="D15" s="25">
        <v>21167643.649999999</v>
      </c>
      <c r="E15" s="25">
        <f>D15-C15</f>
        <v>0</v>
      </c>
      <c r="F15" s="26">
        <f>D15/C15</f>
        <v>1</v>
      </c>
      <c r="I15" s="78"/>
      <c r="J15" s="78"/>
      <c r="K15" s="78"/>
      <c r="L15" s="78"/>
      <c r="O15" s="27"/>
      <c r="P15" s="27"/>
      <c r="Q15" s="80"/>
      <c r="R15" s="87">
        <f>1-S15</f>
        <v>-0.6252465576880426</v>
      </c>
      <c r="S15" s="87">
        <f>D18/C18</f>
        <v>1.6252465576880426</v>
      </c>
      <c r="T15" s="80"/>
      <c r="U15" s="67"/>
      <c r="V15" s="67"/>
    </row>
    <row r="16" spans="2:22" x14ac:dyDescent="0.25">
      <c r="B16" s="24" t="s">
        <v>10</v>
      </c>
      <c r="C16" s="25">
        <v>444542306</v>
      </c>
      <c r="D16" s="25">
        <v>430096608.06999999</v>
      </c>
      <c r="E16" s="25">
        <f t="shared" ref="E16:E17" si="0">D16-C16</f>
        <v>-14445697.930000007</v>
      </c>
      <c r="F16" s="26">
        <f t="shared" ref="F16:F17" si="1">D16/C16</f>
        <v>0.96750433482927045</v>
      </c>
      <c r="I16" s="78"/>
      <c r="J16" s="31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260266856</v>
      </c>
      <c r="D17" s="25">
        <v>270942929.77999997</v>
      </c>
      <c r="E17" s="25">
        <f t="shared" si="0"/>
        <v>10676073.779999971</v>
      </c>
      <c r="F17" s="26">
        <f t="shared" si="1"/>
        <v>1.0410197208514325</v>
      </c>
      <c r="I17" s="78"/>
      <c r="J17" s="31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9640178</v>
      </c>
      <c r="D18" s="25">
        <v>15667666.109999999</v>
      </c>
      <c r="E18" s="25">
        <f>D18-C18</f>
        <v>6027488.1099999994</v>
      </c>
      <c r="F18" s="26">
        <f>D18/C18</f>
        <v>1.6252465576880426</v>
      </c>
      <c r="I18" s="78"/>
      <c r="J18" s="31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f>SUM(C21:C27)</f>
        <v>810279015</v>
      </c>
      <c r="D20" s="22">
        <f>SUM(D21:D27)</f>
        <v>738559098.00999999</v>
      </c>
      <c r="E20" s="22">
        <f>D20-C20</f>
        <v>-71719916.99000001</v>
      </c>
      <c r="F20" s="23">
        <f>D20/C20</f>
        <v>0.91148738192362044</v>
      </c>
      <c r="G20" s="27"/>
      <c r="I20" s="89"/>
      <c r="J20" s="89"/>
      <c r="K20" s="89"/>
      <c r="L20" s="89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452476865</v>
      </c>
      <c r="D21" s="25">
        <v>545677662.75</v>
      </c>
      <c r="E21" s="25">
        <f>D21-C21</f>
        <v>93200797.75</v>
      </c>
      <c r="F21" s="54">
        <f>D21/C21</f>
        <v>1.2059791449226913</v>
      </c>
      <c r="G21" s="27"/>
      <c r="I21" s="78"/>
      <c r="J21" s="31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182573183</v>
      </c>
      <c r="D22" s="25">
        <v>147054571.27000001</v>
      </c>
      <c r="E22" s="25">
        <f t="shared" ref="E22:E27" si="2">D22-C22</f>
        <v>-35518611.729999989</v>
      </c>
      <c r="F22" s="54">
        <f t="shared" ref="F22:F26" si="3">D22/C22</f>
        <v>0.80545548285697588</v>
      </c>
      <c r="G22" s="27"/>
      <c r="I22" s="78"/>
      <c r="J22" s="31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36440928</v>
      </c>
      <c r="D23" s="25">
        <v>31621847.370000001</v>
      </c>
      <c r="E23" s="25">
        <f>D23-C23</f>
        <v>-4819080.629999999</v>
      </c>
      <c r="F23" s="54">
        <f t="shared" si="3"/>
        <v>0.86775636915722898</v>
      </c>
      <c r="G23" s="27"/>
      <c r="I23" s="78"/>
      <c r="J23" s="31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7483600</v>
      </c>
      <c r="D24" s="25">
        <v>2527175.25</v>
      </c>
      <c r="E24" s="25">
        <f t="shared" si="2"/>
        <v>-4956424.75</v>
      </c>
      <c r="F24" s="54">
        <f t="shared" si="3"/>
        <v>0.33769512667700036</v>
      </c>
      <c r="G24" s="27"/>
      <c r="I24" s="78"/>
      <c r="J24" s="31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/>
      <c r="E25" s="25">
        <f t="shared" si="2"/>
        <v>0</v>
      </c>
      <c r="F25" s="54">
        <v>0</v>
      </c>
      <c r="G25" s="27"/>
      <c r="I25" s="78"/>
      <c r="J25" s="31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131304439</v>
      </c>
      <c r="D26" s="25">
        <v>11677841.369999999</v>
      </c>
      <c r="E26" s="25">
        <f t="shared" si="2"/>
        <v>-119626597.63</v>
      </c>
      <c r="F26" s="54">
        <f t="shared" si="3"/>
        <v>8.8937140731395983E-2</v>
      </c>
      <c r="G26" s="27"/>
      <c r="I26" s="78"/>
      <c r="J26" s="31"/>
      <c r="Q26" s="61"/>
      <c r="R26" s="87">
        <f>IFERROR(ABS(1-S26),0)</f>
        <v>0.20597914492269132</v>
      </c>
      <c r="S26" s="87">
        <f>IFERROR(D21/C21,0)</f>
        <v>1.2059791449226913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5">
        <f t="shared" si="2"/>
        <v>0</v>
      </c>
      <c r="F27" s="54">
        <v>0</v>
      </c>
      <c r="G27" s="27"/>
      <c r="J27" s="31"/>
      <c r="Q27" s="61"/>
      <c r="R27" s="87">
        <f t="shared" ref="R27:R32" si="4">IFERROR(ABS(1-S27),0)</f>
        <v>0.19454451714302412</v>
      </c>
      <c r="S27" s="87">
        <f t="shared" ref="S27:S32" si="5">IFERROR(D22/C22,0)</f>
        <v>0.80545548285697588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>IFERROR(ABS(1-S28),0)</f>
        <v>0.13224363084277102</v>
      </c>
      <c r="S28" s="87">
        <f>IFERROR(D23/C23,0)</f>
        <v>0.86775636915722898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4"/>
        <v>0.6623048733229997</v>
      </c>
      <c r="S29" s="87">
        <f t="shared" si="5"/>
        <v>0.33769512667700036</v>
      </c>
      <c r="T29" s="86"/>
      <c r="U29" s="67"/>
      <c r="V29" s="67"/>
      <c r="W29" s="67"/>
    </row>
    <row r="30" spans="2:23" x14ac:dyDescent="0.25">
      <c r="Q30" s="61"/>
      <c r="R30" s="87">
        <f t="shared" si="4"/>
        <v>1</v>
      </c>
      <c r="S30" s="87">
        <f t="shared" si="5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4"/>
        <v>0.91106285926860398</v>
      </c>
      <c r="S31" s="87">
        <f t="shared" si="5"/>
        <v>8.8937140731395983E-2</v>
      </c>
      <c r="T31" s="82"/>
      <c r="U31" s="67"/>
      <c r="V31" s="67"/>
      <c r="W31" s="67"/>
    </row>
    <row r="32" spans="2:23" x14ac:dyDescent="0.25">
      <c r="Q32" s="61"/>
      <c r="R32" s="87">
        <f t="shared" si="4"/>
        <v>1</v>
      </c>
      <c r="S32" s="87">
        <f t="shared" si="5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19685039370078741" bottom="0.15748031496062992" header="0.15748031496062992" footer="0.15748031496062992"/>
  <pageSetup scale="60" orientation="landscape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B1:W84"/>
  <sheetViews>
    <sheetView showGridLines="0" view="pageBreakPreview" topLeftCell="A31" zoomScaleNormal="100" zoomScaleSheetLayoutView="100" workbookViewId="0">
      <selection activeCell="F31" sqref="F31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0" width="14.140625" style="1" bestFit="1" customWidth="1"/>
    <col min="11" max="13" width="11.42578125" style="1"/>
    <col min="14" max="14" width="11.42578125" style="1" customWidth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108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3.2124567937270809E-2</v>
      </c>
      <c r="S13" s="87">
        <f>D16/C16</f>
        <v>0.96787543206272919</v>
      </c>
      <c r="T13" s="80"/>
      <c r="U13" s="67"/>
      <c r="V13" s="67"/>
    </row>
    <row r="14" spans="2:22" x14ac:dyDescent="0.25">
      <c r="B14" s="21" t="s">
        <v>8</v>
      </c>
      <c r="C14" s="22">
        <f>SUM(C15:C18)</f>
        <v>810356141.64999998</v>
      </c>
      <c r="D14" s="22">
        <f>SUM(D15:D18)</f>
        <v>814004420.67999995</v>
      </c>
      <c r="E14" s="22">
        <f>D14-C14</f>
        <v>3648279.0299999714</v>
      </c>
      <c r="F14" s="23">
        <f>D14/C14</f>
        <v>1.0045020687108899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-4.1360333784729919E-2</v>
      </c>
      <c r="S14" s="87">
        <f>D17/C17</f>
        <v>1.0413603337847299</v>
      </c>
      <c r="T14" s="80"/>
      <c r="U14" s="67"/>
      <c r="V14" s="67"/>
    </row>
    <row r="15" spans="2:22" x14ac:dyDescent="0.25">
      <c r="B15" s="24" t="s">
        <v>9</v>
      </c>
      <c r="C15" s="25">
        <v>21167643.649999999</v>
      </c>
      <c r="D15" s="25">
        <v>21167643.649999999</v>
      </c>
      <c r="E15" s="25">
        <f>D15-C15</f>
        <v>0</v>
      </c>
      <c r="F15" s="26">
        <f>D15/C15</f>
        <v>1</v>
      </c>
      <c r="I15" s="78"/>
      <c r="J15" s="78"/>
      <c r="K15" s="78"/>
      <c r="L15" s="78"/>
      <c r="O15" s="27"/>
      <c r="P15" s="27"/>
      <c r="Q15" s="80"/>
      <c r="R15" s="87">
        <f>1-S15</f>
        <v>-0.70701378368783208</v>
      </c>
      <c r="S15" s="87">
        <f>D18/C18</f>
        <v>1.7070137836878321</v>
      </c>
      <c r="T15" s="80"/>
      <c r="U15" s="67"/>
      <c r="V15" s="67"/>
    </row>
    <row r="16" spans="2:22" x14ac:dyDescent="0.25">
      <c r="B16" s="24" t="s">
        <v>10</v>
      </c>
      <c r="C16" s="25">
        <v>491038941</v>
      </c>
      <c r="D16" s="25">
        <v>475264527.18000001</v>
      </c>
      <c r="E16" s="25">
        <f t="shared" ref="E16:E17" si="0">D16-C16</f>
        <v>-15774413.819999993</v>
      </c>
      <c r="F16" s="26">
        <f t="shared" ref="F16:F17" si="1">D16/C16</f>
        <v>0.96787543206272919</v>
      </c>
      <c r="I16" s="78"/>
      <c r="J16" s="31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287496675</v>
      </c>
      <c r="D17" s="25">
        <v>299387633.44</v>
      </c>
      <c r="E17" s="25">
        <f t="shared" si="0"/>
        <v>11890958.439999998</v>
      </c>
      <c r="F17" s="26">
        <f t="shared" si="1"/>
        <v>1.0413603337847299</v>
      </c>
      <c r="I17" s="78"/>
      <c r="J17" s="31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10652882</v>
      </c>
      <c r="D18" s="25">
        <v>18184616.41</v>
      </c>
      <c r="E18" s="25">
        <f>D18-C18</f>
        <v>7531734.4100000001</v>
      </c>
      <c r="F18" s="26">
        <f>D18/C18</f>
        <v>1.7070137836878321</v>
      </c>
      <c r="I18" s="78"/>
      <c r="J18" s="31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f>SUM(C21:C27)</f>
        <v>957132641</v>
      </c>
      <c r="D20" s="22">
        <f>SUM(D21:D27)</f>
        <v>809198294.55999994</v>
      </c>
      <c r="E20" s="22">
        <f>D20-C20</f>
        <v>-147934346.44000006</v>
      </c>
      <c r="F20" s="23">
        <f>D20/C20</f>
        <v>0.84544007789198361</v>
      </c>
      <c r="G20" s="27"/>
      <c r="I20" s="89"/>
      <c r="J20" s="89"/>
      <c r="K20" s="89"/>
      <c r="L20" s="89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542935246</v>
      </c>
      <c r="D21" s="25">
        <v>600554749.65999997</v>
      </c>
      <c r="E21" s="25">
        <f>D21-C21</f>
        <v>57619503.659999967</v>
      </c>
      <c r="F21" s="54">
        <f>D21/C21</f>
        <v>1.1061259221693631</v>
      </c>
      <c r="G21" s="27"/>
      <c r="I21" s="78"/>
      <c r="J21" s="31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212405900</v>
      </c>
      <c r="D22" s="25">
        <v>158971441.21000001</v>
      </c>
      <c r="E22" s="25">
        <f t="shared" ref="E22:E27" si="2">D22-C22</f>
        <v>-53434458.789999992</v>
      </c>
      <c r="F22" s="54">
        <f t="shared" ref="F22:F26" si="3">D22/C22</f>
        <v>0.74843232325467424</v>
      </c>
      <c r="G22" s="27"/>
      <c r="I22" s="78"/>
      <c r="J22" s="31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41489666</v>
      </c>
      <c r="D23" s="25">
        <v>34556605.509999998</v>
      </c>
      <c r="E23" s="25">
        <f>D23-C23</f>
        <v>-6933060.4900000021</v>
      </c>
      <c r="F23" s="54">
        <f t="shared" si="3"/>
        <v>0.83289669070847661</v>
      </c>
      <c r="G23" s="27"/>
      <c r="I23" s="78"/>
      <c r="J23" s="31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8562577</v>
      </c>
      <c r="D24" s="25">
        <v>2658325</v>
      </c>
      <c r="E24" s="25">
        <f t="shared" si="2"/>
        <v>-5904252</v>
      </c>
      <c r="F24" s="54">
        <f t="shared" si="3"/>
        <v>0.31045852200803564</v>
      </c>
      <c r="G24" s="27"/>
      <c r="I24" s="78"/>
      <c r="J24" s="31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/>
      <c r="E25" s="25">
        <f t="shared" si="2"/>
        <v>0</v>
      </c>
      <c r="F25" s="54">
        <v>0</v>
      </c>
      <c r="G25" s="27"/>
      <c r="I25" s="78"/>
      <c r="J25" s="31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151739252</v>
      </c>
      <c r="D26" s="25">
        <v>12457173.18</v>
      </c>
      <c r="E26" s="25">
        <f t="shared" si="2"/>
        <v>-139282078.81999999</v>
      </c>
      <c r="F26" s="54">
        <f t="shared" si="3"/>
        <v>8.2095917936909291E-2</v>
      </c>
      <c r="G26" s="27"/>
      <c r="I26" s="78"/>
      <c r="J26" s="31"/>
      <c r="Q26" s="61"/>
      <c r="R26" s="87">
        <f>IFERROR(ABS(1-S26),0)</f>
        <v>0.10612592216936312</v>
      </c>
      <c r="S26" s="87">
        <f>IFERROR(D21/C21,0)</f>
        <v>1.1061259221693631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5">
        <f t="shared" si="2"/>
        <v>0</v>
      </c>
      <c r="F27" s="54">
        <v>0</v>
      </c>
      <c r="G27" s="27"/>
      <c r="J27" s="31"/>
      <c r="Q27" s="61"/>
      <c r="R27" s="87">
        <f t="shared" ref="R27:R32" si="4">IFERROR(ABS(1-S27),0)</f>
        <v>0.25156767674532576</v>
      </c>
      <c r="S27" s="87">
        <f t="shared" ref="S27:S32" si="5">IFERROR(D22/C22,0)</f>
        <v>0.74843232325467424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>IFERROR(ABS(1-S28),0)</f>
        <v>0.16710330929152339</v>
      </c>
      <c r="S28" s="87">
        <f>IFERROR(D23/C23,0)</f>
        <v>0.83289669070847661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4"/>
        <v>0.68954147799196441</v>
      </c>
      <c r="S29" s="87">
        <f t="shared" si="5"/>
        <v>0.31045852200803564</v>
      </c>
      <c r="T29" s="86"/>
      <c r="U29" s="67"/>
      <c r="V29" s="67"/>
      <c r="W29" s="67"/>
    </row>
    <row r="30" spans="2:23" x14ac:dyDescent="0.25">
      <c r="Q30" s="61"/>
      <c r="R30" s="87">
        <f t="shared" si="4"/>
        <v>1</v>
      </c>
      <c r="S30" s="87">
        <f t="shared" si="5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4"/>
        <v>0.91790408206309071</v>
      </c>
      <c r="S31" s="87">
        <f t="shared" si="5"/>
        <v>8.2095917936909291E-2</v>
      </c>
      <c r="T31" s="82"/>
      <c r="U31" s="67"/>
      <c r="V31" s="67"/>
      <c r="W31" s="67"/>
    </row>
    <row r="32" spans="2:23" x14ac:dyDescent="0.25">
      <c r="Q32" s="61"/>
      <c r="R32" s="87">
        <f t="shared" si="4"/>
        <v>1</v>
      </c>
      <c r="S32" s="87">
        <f t="shared" si="5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19685039370078741" bottom="0.15748031496062992" header="0.15748031496062992" footer="0.15748031496062992"/>
  <pageSetup scale="6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W84"/>
  <sheetViews>
    <sheetView showGridLines="0" view="pageBreakPreview" zoomScaleNormal="100" zoomScaleSheetLayoutView="100" workbookViewId="0">
      <selection activeCell="R13" sqref="R13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5" width="11.42578125" style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34</v>
      </c>
      <c r="C11" s="152"/>
      <c r="D11" s="152"/>
      <c r="E11" s="152"/>
      <c r="F11" s="153"/>
      <c r="Q11" s="69"/>
      <c r="R11" s="77" t="s">
        <v>3</v>
      </c>
      <c r="S11" s="77" t="s">
        <v>4</v>
      </c>
      <c r="T11" s="69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Q12" s="40"/>
      <c r="R12" s="77"/>
      <c r="S12" s="77"/>
      <c r="T12" s="4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Q13" s="40"/>
      <c r="R13" s="77">
        <v>-1.6119781529637667E-3</v>
      </c>
      <c r="S13" s="77">
        <v>1.0016119781529638</v>
      </c>
      <c r="T13" s="40"/>
      <c r="U13" s="67"/>
      <c r="V13" s="67"/>
    </row>
    <row r="14" spans="2:22" x14ac:dyDescent="0.25">
      <c r="B14" s="21" t="s">
        <v>8</v>
      </c>
      <c r="C14" s="22">
        <v>413847796.60000002</v>
      </c>
      <c r="D14" s="22">
        <v>414465818.20999998</v>
      </c>
      <c r="E14" s="22">
        <v>618021.6099999547</v>
      </c>
      <c r="F14" s="23">
        <v>1.0014933548398164</v>
      </c>
      <c r="Q14" s="40"/>
      <c r="R14" s="77">
        <v>2.9036552507464286E-3</v>
      </c>
      <c r="S14" s="77">
        <v>0.99709634474925357</v>
      </c>
      <c r="T14" s="40"/>
      <c r="U14" s="67"/>
      <c r="V14" s="67"/>
    </row>
    <row r="15" spans="2:22" x14ac:dyDescent="0.25">
      <c r="B15" s="24" t="s">
        <v>9</v>
      </c>
      <c r="C15" s="25">
        <v>39153979.600000001</v>
      </c>
      <c r="D15" s="25">
        <v>39153979.600000001</v>
      </c>
      <c r="E15" s="25">
        <v>0</v>
      </c>
      <c r="F15" s="26">
        <v>1</v>
      </c>
      <c r="Q15" s="40"/>
      <c r="R15" s="77">
        <v>-8.9956317215790227E-2</v>
      </c>
      <c r="S15" s="77">
        <v>1.0899563172157902</v>
      </c>
      <c r="T15" s="40"/>
      <c r="U15" s="67"/>
      <c r="V15" s="67"/>
    </row>
    <row r="16" spans="2:22" x14ac:dyDescent="0.25">
      <c r="B16" s="24" t="s">
        <v>10</v>
      </c>
      <c r="C16" s="25">
        <v>227499783</v>
      </c>
      <c r="D16" s="25">
        <v>227866507.67999998</v>
      </c>
      <c r="E16" s="25">
        <v>366724.67999997735</v>
      </c>
      <c r="F16" s="26">
        <v>1.0016119781529638</v>
      </c>
      <c r="Q16" s="40"/>
      <c r="R16" s="75"/>
      <c r="S16" s="75"/>
      <c r="T16" s="40"/>
      <c r="U16" s="67"/>
      <c r="V16" s="67"/>
    </row>
    <row r="17" spans="2:23" x14ac:dyDescent="0.25">
      <c r="B17" s="24" t="s">
        <v>11</v>
      </c>
      <c r="C17" s="25">
        <v>139885205</v>
      </c>
      <c r="D17" s="25">
        <v>139479026.59</v>
      </c>
      <c r="E17" s="25">
        <v>-406178.40999999642</v>
      </c>
      <c r="F17" s="26">
        <v>0.99709634474925357</v>
      </c>
      <c r="Q17" s="40"/>
      <c r="R17" s="75"/>
      <c r="S17" s="75"/>
      <c r="T17" s="40"/>
      <c r="U17" s="67"/>
      <c r="V17" s="67"/>
    </row>
    <row r="18" spans="2:23" x14ac:dyDescent="0.25">
      <c r="B18" s="24" t="s">
        <v>12</v>
      </c>
      <c r="C18" s="25">
        <v>7308829</v>
      </c>
      <c r="D18" s="25">
        <v>7966304.3399999663</v>
      </c>
      <c r="E18" s="25">
        <v>657475.33999996632</v>
      </c>
      <c r="F18" s="26">
        <v>1.0899563172157902</v>
      </c>
      <c r="Q18" s="40"/>
      <c r="R18" s="75"/>
      <c r="S18" s="75"/>
      <c r="T18" s="4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Q19" s="40"/>
      <c r="R19" s="75"/>
      <c r="S19" s="75"/>
      <c r="T19" s="40"/>
      <c r="U19" s="67"/>
      <c r="V19" s="67"/>
    </row>
    <row r="20" spans="2:23" x14ac:dyDescent="0.25">
      <c r="B20" s="21" t="s">
        <v>14</v>
      </c>
      <c r="C20" s="22">
        <v>392873990</v>
      </c>
      <c r="D20" s="22">
        <v>340706493</v>
      </c>
      <c r="E20" s="22">
        <v>-52167497</v>
      </c>
      <c r="F20" s="23">
        <v>0.8672157019099177</v>
      </c>
      <c r="G20" s="27"/>
      <c r="Q20" s="61"/>
      <c r="R20" s="76"/>
      <c r="S20" s="76"/>
      <c r="T20" s="40"/>
      <c r="U20" s="67"/>
      <c r="V20" s="67"/>
    </row>
    <row r="21" spans="2:23" x14ac:dyDescent="0.25">
      <c r="B21" s="24" t="s">
        <v>15</v>
      </c>
      <c r="C21" s="25">
        <v>250223628</v>
      </c>
      <c r="D21" s="25">
        <v>228246097</v>
      </c>
      <c r="E21" s="25">
        <v>-21977531</v>
      </c>
      <c r="F21" s="26">
        <v>0.9121684423822678</v>
      </c>
      <c r="G21" s="27"/>
      <c r="Q21" s="61"/>
      <c r="R21" s="76"/>
      <c r="S21" s="76"/>
      <c r="T21" s="40"/>
      <c r="U21" s="67"/>
      <c r="V21" s="67"/>
    </row>
    <row r="22" spans="2:23" x14ac:dyDescent="0.25">
      <c r="B22" s="24" t="s">
        <v>16</v>
      </c>
      <c r="C22" s="25">
        <v>61742449</v>
      </c>
      <c r="D22" s="25">
        <v>47904829</v>
      </c>
      <c r="E22" s="25">
        <v>-13837620</v>
      </c>
      <c r="F22" s="26">
        <v>0.77588158189190071</v>
      </c>
      <c r="G22" s="27"/>
      <c r="Q22" s="61"/>
      <c r="R22" s="76"/>
      <c r="S22" s="76"/>
      <c r="T22" s="40"/>
      <c r="U22" s="67"/>
      <c r="V22" s="67"/>
    </row>
    <row r="23" spans="2:23" x14ac:dyDescent="0.25">
      <c r="B23" s="24" t="s">
        <v>17</v>
      </c>
      <c r="C23" s="25">
        <v>18381737</v>
      </c>
      <c r="D23" s="25">
        <v>16595142</v>
      </c>
      <c r="E23" s="25">
        <v>-1786595</v>
      </c>
      <c r="F23" s="26">
        <v>0.90280597530037554</v>
      </c>
      <c r="G23" s="27"/>
      <c r="Q23" s="61"/>
      <c r="R23" s="76"/>
      <c r="S23" s="76"/>
      <c r="T23" s="40"/>
      <c r="U23" s="67"/>
      <c r="V23" s="67"/>
      <c r="W23" s="67"/>
    </row>
    <row r="24" spans="2:23" x14ac:dyDescent="0.25">
      <c r="B24" s="24" t="s">
        <v>18</v>
      </c>
      <c r="C24" s="25">
        <v>4337019</v>
      </c>
      <c r="D24" s="25">
        <v>19887675</v>
      </c>
      <c r="E24" s="25">
        <v>15550656</v>
      </c>
      <c r="F24" s="26">
        <v>4.5855632636149393</v>
      </c>
      <c r="G24" s="27"/>
      <c r="Q24" s="61"/>
      <c r="R24" s="76"/>
      <c r="S24" s="76"/>
      <c r="T24" s="4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77" t="s">
        <v>3</v>
      </c>
      <c r="S25" s="77" t="s">
        <v>4</v>
      </c>
      <c r="T25" s="72"/>
      <c r="U25" s="67"/>
      <c r="V25" s="67"/>
      <c r="W25" s="67"/>
    </row>
    <row r="26" spans="2:23" x14ac:dyDescent="0.25">
      <c r="B26" s="24" t="s">
        <v>20</v>
      </c>
      <c r="C26" s="25">
        <v>39728409</v>
      </c>
      <c r="D26" s="25">
        <v>9612002</v>
      </c>
      <c r="E26" s="25">
        <v>-30116407</v>
      </c>
      <c r="F26" s="26">
        <v>0.24194278708719497</v>
      </c>
      <c r="G26" s="27"/>
      <c r="Q26" s="61"/>
      <c r="R26" s="77">
        <v>8.7831557617732203E-2</v>
      </c>
      <c r="S26" s="77">
        <v>0.9121684423822678</v>
      </c>
      <c r="T26" s="72"/>
      <c r="U26" s="67"/>
      <c r="V26" s="67"/>
      <c r="W26" s="67"/>
    </row>
    <row r="27" spans="2:23" x14ac:dyDescent="0.25">
      <c r="B27" s="28" t="s">
        <v>21</v>
      </c>
      <c r="C27" s="29">
        <v>18460748</v>
      </c>
      <c r="D27" s="29">
        <v>18460748</v>
      </c>
      <c r="E27" s="29">
        <v>0</v>
      </c>
      <c r="F27" s="30">
        <v>1</v>
      </c>
      <c r="G27" s="27"/>
      <c r="Q27" s="61"/>
      <c r="R27" s="77">
        <v>0.22411841810809929</v>
      </c>
      <c r="S27" s="77">
        <v>0.77588158189190071</v>
      </c>
      <c r="T27" s="73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77">
        <v>9.7194024699624459E-2</v>
      </c>
      <c r="S28" s="77">
        <v>0.90280597530037554</v>
      </c>
      <c r="T28" s="74"/>
      <c r="U28" s="67"/>
      <c r="V28" s="67"/>
      <c r="W28" s="67"/>
    </row>
    <row r="29" spans="2:23" x14ac:dyDescent="0.25">
      <c r="H29" s="31"/>
      <c r="Q29" s="61"/>
      <c r="R29" s="77">
        <v>3.5855632636149393</v>
      </c>
      <c r="S29" s="77">
        <v>4.5855632636149393</v>
      </c>
      <c r="T29" s="74"/>
      <c r="U29" s="67"/>
      <c r="V29" s="67"/>
      <c r="W29" s="67"/>
    </row>
    <row r="30" spans="2:23" x14ac:dyDescent="0.25">
      <c r="Q30" s="61"/>
      <c r="R30" s="77">
        <v>0</v>
      </c>
      <c r="S30" s="77">
        <v>0</v>
      </c>
      <c r="T30" s="72"/>
      <c r="U30" s="67"/>
      <c r="V30" s="67"/>
      <c r="W30" s="67"/>
    </row>
    <row r="31" spans="2:23" x14ac:dyDescent="0.25">
      <c r="B31" s="48"/>
      <c r="Q31" s="61"/>
      <c r="R31" s="77">
        <v>0.75805721291280503</v>
      </c>
      <c r="S31" s="77">
        <v>0.24194278708719497</v>
      </c>
      <c r="T31" s="72"/>
      <c r="U31" s="67"/>
      <c r="V31" s="67"/>
      <c r="W31" s="67"/>
    </row>
    <row r="32" spans="2:23" x14ac:dyDescent="0.25">
      <c r="Q32" s="61"/>
      <c r="R32" s="77">
        <v>0</v>
      </c>
      <c r="S32" s="77">
        <v>1</v>
      </c>
      <c r="T32" s="72"/>
      <c r="U32" s="67"/>
      <c r="V32" s="67"/>
      <c r="W32" s="67"/>
    </row>
    <row r="33" spans="17:23" x14ac:dyDescent="0.25">
      <c r="Q33" s="71"/>
      <c r="R33" s="73"/>
      <c r="S33" s="73"/>
      <c r="T33" s="73"/>
      <c r="U33" s="67"/>
      <c r="V33" s="67"/>
      <c r="W33" s="67"/>
    </row>
    <row r="34" spans="17:23" x14ac:dyDescent="0.25">
      <c r="Q34" s="71"/>
      <c r="R34" s="74"/>
      <c r="S34" s="74"/>
      <c r="T34" s="74"/>
      <c r="U34" s="67"/>
      <c r="V34" s="67"/>
      <c r="W34" s="67"/>
    </row>
    <row r="35" spans="17:23" x14ac:dyDescent="0.25">
      <c r="Q35" s="69"/>
      <c r="R35" s="74"/>
      <c r="S35" s="74"/>
      <c r="T35" s="74"/>
      <c r="U35" s="67"/>
      <c r="V35" s="67"/>
      <c r="W35" s="67"/>
    </row>
    <row r="36" spans="17:23" x14ac:dyDescent="0.25">
      <c r="Q36" s="69"/>
      <c r="R36" s="75"/>
      <c r="S36" s="75"/>
      <c r="T36" s="69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5" orientation="landscape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B1:W84"/>
  <sheetViews>
    <sheetView showGridLines="0" view="pageBreakPreview" topLeftCell="A13" zoomScaleNormal="100" zoomScaleSheetLayoutView="100" workbookViewId="0">
      <selection activeCell="E20" sqref="E20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0" width="14.140625" style="1" bestFit="1" customWidth="1"/>
    <col min="11" max="13" width="11.42578125" style="1"/>
    <col min="14" max="14" width="11.42578125" style="1" customWidth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109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3.3152763342265135E-2</v>
      </c>
      <c r="S13" s="87">
        <f>D16/C16</f>
        <v>0.96684723665773487</v>
      </c>
      <c r="T13" s="80"/>
      <c r="U13" s="67"/>
      <c r="V13" s="67"/>
    </row>
    <row r="14" spans="2:22" x14ac:dyDescent="0.25">
      <c r="B14" s="21" t="s">
        <v>8</v>
      </c>
      <c r="C14" s="22">
        <f>SUM(C15:C18)</f>
        <v>891707117.64999998</v>
      </c>
      <c r="D14" s="22">
        <f>SUM(D15:D18)</f>
        <v>893304980.61000001</v>
      </c>
      <c r="E14" s="22">
        <f>D14-C14</f>
        <v>1597862.9600000381</v>
      </c>
      <c r="F14" s="23">
        <f>D14/C14</f>
        <v>1.001791914551732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-3.4735165486346142E-2</v>
      </c>
      <c r="S14" s="87">
        <f>D17/C17</f>
        <v>1.0347351654863461</v>
      </c>
      <c r="T14" s="80"/>
      <c r="U14" s="67"/>
      <c r="V14" s="67"/>
    </row>
    <row r="15" spans="2:22" x14ac:dyDescent="0.25">
      <c r="B15" s="24" t="s">
        <v>9</v>
      </c>
      <c r="C15" s="25">
        <v>21167643.649999999</v>
      </c>
      <c r="D15" s="25">
        <v>21167643.649999999</v>
      </c>
      <c r="E15" s="25">
        <f>D15-C15</f>
        <v>0</v>
      </c>
      <c r="F15" s="26">
        <f>D15/C15</f>
        <v>1</v>
      </c>
      <c r="I15" s="78"/>
      <c r="J15" s="78"/>
      <c r="K15" s="78"/>
      <c r="L15" s="78"/>
      <c r="O15" s="27"/>
      <c r="P15" s="27"/>
      <c r="Q15" s="80"/>
      <c r="R15" s="87">
        <f>1-S15</f>
        <v>-0.71432945891871436</v>
      </c>
      <c r="S15" s="87">
        <f>D18/C18</f>
        <v>1.7143294589187144</v>
      </c>
      <c r="T15" s="80"/>
      <c r="U15" s="67"/>
      <c r="V15" s="67"/>
    </row>
    <row r="16" spans="2:22" x14ac:dyDescent="0.25">
      <c r="B16" s="24" t="s">
        <v>10</v>
      </c>
      <c r="C16" s="25">
        <v>540598705</v>
      </c>
      <c r="D16" s="25">
        <v>522676364.06999999</v>
      </c>
      <c r="E16" s="25">
        <f t="shared" ref="E16:E17" si="0">D16-C16</f>
        <v>-17922340.930000007</v>
      </c>
      <c r="F16" s="26">
        <f t="shared" ref="F16:F17" si="1">D16/C16</f>
        <v>0.96684723665773487</v>
      </c>
      <c r="I16" s="78"/>
      <c r="J16" s="31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318081257</v>
      </c>
      <c r="D17" s="25">
        <v>329129862.10000002</v>
      </c>
      <c r="E17" s="25">
        <f t="shared" si="0"/>
        <v>11048605.100000024</v>
      </c>
      <c r="F17" s="26">
        <f t="shared" si="1"/>
        <v>1.0347351654863461</v>
      </c>
      <c r="I17" s="78"/>
      <c r="J17" s="31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11859512</v>
      </c>
      <c r="D18" s="25">
        <v>20331110.789999999</v>
      </c>
      <c r="E18" s="25">
        <f>D18-C18</f>
        <v>8471598.7899999991</v>
      </c>
      <c r="F18" s="26">
        <f>D18/C18</f>
        <v>1.7143294589187144</v>
      </c>
      <c r="I18" s="78"/>
      <c r="J18" s="31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f>SUM(C21:C27)</f>
        <v>1085486637</v>
      </c>
      <c r="D20" s="22">
        <f>SUM(D21:D27)</f>
        <v>872236317.89999998</v>
      </c>
      <c r="E20" s="22">
        <f>D20-C20</f>
        <v>-213250319.10000002</v>
      </c>
      <c r="F20" s="23">
        <f>D20/C20</f>
        <v>0.80354404022018378</v>
      </c>
      <c r="G20" s="27"/>
      <c r="I20" s="89"/>
      <c r="J20" s="89"/>
      <c r="K20" s="89"/>
      <c r="L20" s="89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614893997</v>
      </c>
      <c r="D21" s="25">
        <v>647468564.48000002</v>
      </c>
      <c r="E21" s="25">
        <f>D21-C21</f>
        <v>32574567.480000019</v>
      </c>
      <c r="F21" s="54">
        <f>D21/C21</f>
        <v>1.0529759074554765</v>
      </c>
      <c r="G21" s="27"/>
      <c r="I21" s="78"/>
      <c r="J21" s="31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242238617</v>
      </c>
      <c r="D22" s="25">
        <v>170328048.61000001</v>
      </c>
      <c r="E22" s="25">
        <f t="shared" ref="E22:E27" si="2">D22-C22</f>
        <v>-71910568.389999986</v>
      </c>
      <c r="F22" s="54">
        <f t="shared" ref="F22:F26" si="3">D22/C22</f>
        <v>0.70314159946677712</v>
      </c>
      <c r="G22" s="27"/>
      <c r="I22" s="78"/>
      <c r="J22" s="31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46538404</v>
      </c>
      <c r="D23" s="25">
        <v>39057546.630000003</v>
      </c>
      <c r="E23" s="25">
        <f>D23-C23</f>
        <v>-7480857.3699999973</v>
      </c>
      <c r="F23" s="54">
        <f t="shared" si="3"/>
        <v>0.83925410570590264</v>
      </c>
      <c r="G23" s="27"/>
      <c r="I23" s="78"/>
      <c r="J23" s="31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9641554</v>
      </c>
      <c r="D24" s="25">
        <v>2924985</v>
      </c>
      <c r="E24" s="25">
        <f t="shared" si="2"/>
        <v>-6716569</v>
      </c>
      <c r="F24" s="54">
        <f t="shared" si="3"/>
        <v>0.3033727757994199</v>
      </c>
      <c r="G24" s="27"/>
      <c r="I24" s="78"/>
      <c r="J24" s="31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/>
      <c r="E25" s="25">
        <f t="shared" si="2"/>
        <v>0</v>
      </c>
      <c r="F25" s="54">
        <v>0</v>
      </c>
      <c r="G25" s="27"/>
      <c r="I25" s="78"/>
      <c r="J25" s="31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172174065</v>
      </c>
      <c r="D26" s="25">
        <v>12457173.18</v>
      </c>
      <c r="E26" s="25">
        <f t="shared" si="2"/>
        <v>-159716891.81999999</v>
      </c>
      <c r="F26" s="54">
        <f t="shared" si="3"/>
        <v>7.2352204613395171E-2</v>
      </c>
      <c r="G26" s="27"/>
      <c r="I26" s="78"/>
      <c r="J26" s="31"/>
      <c r="Q26" s="61"/>
      <c r="R26" s="87">
        <f>IFERROR(ABS(1-S26),0)</f>
        <v>5.2975907455476534E-2</v>
      </c>
      <c r="S26" s="87">
        <f>IFERROR(D21/C21,0)</f>
        <v>1.0529759074554765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5">
        <f t="shared" si="2"/>
        <v>0</v>
      </c>
      <c r="F27" s="54">
        <v>0</v>
      </c>
      <c r="G27" s="27"/>
      <c r="J27" s="31"/>
      <c r="Q27" s="61"/>
      <c r="R27" s="87">
        <f t="shared" ref="R27:R32" si="4">IFERROR(ABS(1-S27),0)</f>
        <v>0.29685840053322288</v>
      </c>
      <c r="S27" s="87">
        <f t="shared" ref="S27:S32" si="5">IFERROR(D22/C22,0)</f>
        <v>0.70314159946677712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>IFERROR(ABS(1-S28),0)</f>
        <v>0.16074589429409736</v>
      </c>
      <c r="S28" s="87">
        <f>IFERROR(D23/C23,0)</f>
        <v>0.83925410570590264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4"/>
        <v>0.6966272242005801</v>
      </c>
      <c r="S29" s="87">
        <f t="shared" si="5"/>
        <v>0.3033727757994199</v>
      </c>
      <c r="T29" s="86"/>
      <c r="U29" s="67"/>
      <c r="V29" s="67"/>
      <c r="W29" s="67"/>
    </row>
    <row r="30" spans="2:23" x14ac:dyDescent="0.25">
      <c r="Q30" s="61"/>
      <c r="R30" s="87">
        <f t="shared" si="4"/>
        <v>1</v>
      </c>
      <c r="S30" s="87">
        <f t="shared" si="5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4"/>
        <v>0.9276477953866048</v>
      </c>
      <c r="S31" s="87">
        <f t="shared" si="5"/>
        <v>7.2352204613395171E-2</v>
      </c>
      <c r="T31" s="82"/>
      <c r="U31" s="67"/>
      <c r="V31" s="67"/>
      <c r="W31" s="67"/>
    </row>
    <row r="32" spans="2:23" x14ac:dyDescent="0.25">
      <c r="Q32" s="61"/>
      <c r="R32" s="87">
        <f t="shared" si="4"/>
        <v>1</v>
      </c>
      <c r="S32" s="87">
        <f t="shared" si="5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19685039370078741" bottom="0.15748031496062992" header="0.15748031496062992" footer="0.15748031496062992"/>
  <pageSetup scale="60" orientation="landscape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B1:W84"/>
  <sheetViews>
    <sheetView showGridLines="0" view="pageBreakPreview" zoomScale="70" zoomScaleNormal="100" zoomScaleSheetLayoutView="70" workbookViewId="0">
      <selection activeCell="C26" sqref="C26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110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-1.4873864070767295E-2</v>
      </c>
      <c r="S13" s="87">
        <f>D16/C16</f>
        <v>1.0148738640707673</v>
      </c>
      <c r="T13" s="80"/>
      <c r="U13" s="67"/>
      <c r="V13" s="67"/>
    </row>
    <row r="14" spans="2:22" x14ac:dyDescent="0.25">
      <c r="B14" s="21" t="s">
        <v>8</v>
      </c>
      <c r="C14" s="22">
        <f>SUM(C15:C18)</f>
        <v>102425368</v>
      </c>
      <c r="D14" s="22">
        <f>SUM(D15:D18)</f>
        <v>104385148</v>
      </c>
      <c r="E14" s="22">
        <f>D14-C14</f>
        <v>1959780</v>
      </c>
      <c r="F14" s="23">
        <f>D14/C14</f>
        <v>1.0191337364782522</v>
      </c>
      <c r="I14" s="78"/>
      <c r="J14" s="31"/>
      <c r="K14" s="78"/>
      <c r="L14" s="78"/>
      <c r="M14" s="78"/>
      <c r="N14" s="78"/>
      <c r="O14" s="27"/>
      <c r="P14" s="27"/>
      <c r="Q14" s="80"/>
      <c r="R14" s="87">
        <f>1-S14</f>
        <v>1.851914158661816E-3</v>
      </c>
      <c r="S14" s="87">
        <f>D17/C17</f>
        <v>0.99814808584133818</v>
      </c>
      <c r="T14" s="80"/>
      <c r="U14" s="67"/>
      <c r="V14" s="67"/>
    </row>
    <row r="15" spans="2:22" x14ac:dyDescent="0.25">
      <c r="B15" s="24" t="s">
        <v>9</v>
      </c>
      <c r="C15" s="25">
        <v>28163039</v>
      </c>
      <c r="D15" s="25">
        <v>28163039</v>
      </c>
      <c r="E15" s="25">
        <f t="shared" ref="E15:E18" si="0">D15-C15</f>
        <v>0</v>
      </c>
      <c r="F15" s="26">
        <f>D15/C15</f>
        <v>1</v>
      </c>
      <c r="I15" s="78"/>
      <c r="J15" s="31"/>
      <c r="K15" s="78"/>
      <c r="L15" s="78"/>
      <c r="O15" s="27"/>
      <c r="P15" s="27"/>
      <c r="Q15" s="80"/>
      <c r="R15" s="87">
        <f>1-S15</f>
        <v>-1.2872381872733278</v>
      </c>
      <c r="S15" s="87">
        <f>D18/C18</f>
        <v>2.2872381872733278</v>
      </c>
      <c r="T15" s="80"/>
      <c r="U15" s="67"/>
      <c r="V15" s="67"/>
    </row>
    <row r="16" spans="2:22" x14ac:dyDescent="0.25">
      <c r="B16" s="24" t="s">
        <v>10</v>
      </c>
      <c r="C16" s="25">
        <v>44682471</v>
      </c>
      <c r="D16" s="25">
        <v>45347072</v>
      </c>
      <c r="E16" s="25">
        <f t="shared" si="0"/>
        <v>664601</v>
      </c>
      <c r="F16" s="26">
        <f>D16/C16</f>
        <v>1.0148738640707673</v>
      </c>
      <c r="I16" s="78"/>
      <c r="J16" s="31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28532640</v>
      </c>
      <c r="D17" s="25">
        <v>28479800</v>
      </c>
      <c r="E17" s="25">
        <f t="shared" si="0"/>
        <v>-52840</v>
      </c>
      <c r="F17" s="26">
        <f>D17/C17</f>
        <v>0.99814808584133818</v>
      </c>
      <c r="I17" s="78"/>
      <c r="J17" s="31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1047218</v>
      </c>
      <c r="D18" s="25">
        <v>2395237</v>
      </c>
      <c r="E18" s="25">
        <f t="shared" si="0"/>
        <v>1348019</v>
      </c>
      <c r="F18" s="26">
        <f>D18/C18</f>
        <v>2.2872381872733278</v>
      </c>
      <c r="I18" s="78"/>
      <c r="J18" s="31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31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f>SUM(C21:C27)</f>
        <v>65593620</v>
      </c>
      <c r="D20" s="22">
        <f>SUM(D21:D27)</f>
        <v>68069200</v>
      </c>
      <c r="E20" s="22">
        <f t="shared" ref="E20:E27" si="1">D20-C20</f>
        <v>2475580</v>
      </c>
      <c r="F20" s="23">
        <f>D20/C20</f>
        <v>1.0377411705589659</v>
      </c>
      <c r="G20" s="27"/>
      <c r="I20" s="89"/>
      <c r="J20" s="89"/>
      <c r="K20" s="89"/>
      <c r="L20" s="89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44956684</v>
      </c>
      <c r="D21" s="25">
        <v>57914283</v>
      </c>
      <c r="E21" s="25">
        <f t="shared" si="1"/>
        <v>12957599</v>
      </c>
      <c r="F21" s="54">
        <f>D21/C21</f>
        <v>1.2882240825413191</v>
      </c>
      <c r="G21" s="27"/>
      <c r="I21" s="78"/>
      <c r="J21" s="31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16438000</v>
      </c>
      <c r="D22" s="25">
        <v>7479202</v>
      </c>
      <c r="E22" s="25">
        <f t="shared" si="1"/>
        <v>-8958798</v>
      </c>
      <c r="F22" s="54">
        <f>D22/C22</f>
        <v>0.45499464655067529</v>
      </c>
      <c r="G22" s="27"/>
      <c r="I22" s="78"/>
      <c r="J22" s="31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3533936</v>
      </c>
      <c r="D23" s="25">
        <v>2407715</v>
      </c>
      <c r="E23" s="25">
        <f t="shared" si="1"/>
        <v>-1126221</v>
      </c>
      <c r="F23" s="54">
        <f>D23/C23</f>
        <v>0.68131256480026803</v>
      </c>
      <c r="G23" s="27"/>
      <c r="I23" s="78"/>
      <c r="J23" s="31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606667</v>
      </c>
      <c r="D24" s="25">
        <v>210000</v>
      </c>
      <c r="E24" s="25">
        <f t="shared" si="1"/>
        <v>-396667</v>
      </c>
      <c r="F24" s="54">
        <f>D24/C24</f>
        <v>0.34615365595952968</v>
      </c>
      <c r="G24" s="27"/>
      <c r="I24" s="78"/>
      <c r="J24" s="31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58333</v>
      </c>
      <c r="D25" s="25">
        <v>0</v>
      </c>
      <c r="E25" s="25">
        <f t="shared" si="1"/>
        <v>-58333</v>
      </c>
      <c r="F25" s="54">
        <v>0</v>
      </c>
      <c r="G25" s="27"/>
      <c r="I25" s="78"/>
      <c r="J25" s="31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0</v>
      </c>
      <c r="D26" s="25">
        <v>58000</v>
      </c>
      <c r="E26" s="25">
        <f t="shared" si="1"/>
        <v>58000</v>
      </c>
      <c r="F26" s="54" t="e">
        <f>D26/C26</f>
        <v>#DIV/0!</v>
      </c>
      <c r="G26" s="27"/>
      <c r="I26" s="78"/>
      <c r="J26" s="31"/>
      <c r="Q26" s="61"/>
      <c r="R26" s="87">
        <f>IFERROR(ABS(1-S26),0)</f>
        <v>0.28822408254131915</v>
      </c>
      <c r="S26" s="87">
        <f t="shared" ref="S26:S32" si="2">IFERROR(D21/C21,0)</f>
        <v>1.2882240825413191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5">
        <f t="shared" si="1"/>
        <v>0</v>
      </c>
      <c r="F27" s="54">
        <v>0</v>
      </c>
      <c r="G27" s="27"/>
      <c r="J27" s="31"/>
      <c r="Q27" s="61"/>
      <c r="R27" s="87">
        <f t="shared" ref="R27:R32" si="3">IFERROR(ABS(1-S27),0)</f>
        <v>0.54500535344932466</v>
      </c>
      <c r="S27" s="87">
        <f t="shared" si="2"/>
        <v>0.45499464655067529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>IFERROR(ABS(1-S28),0)</f>
        <v>0.31868743519973197</v>
      </c>
      <c r="S28" s="87">
        <f t="shared" si="2"/>
        <v>0.68131256480026803</v>
      </c>
      <c r="T28" s="86"/>
      <c r="U28" s="67"/>
      <c r="V28" s="67"/>
      <c r="W28" s="67"/>
    </row>
    <row r="29" spans="2:23" x14ac:dyDescent="0.25">
      <c r="H29" s="31"/>
      <c r="Q29" s="61"/>
      <c r="R29" s="87">
        <f>IFERROR(ABS(1-S29),0)</f>
        <v>0.65384634404047026</v>
      </c>
      <c r="S29" s="87">
        <f t="shared" si="2"/>
        <v>0.34615365595952968</v>
      </c>
      <c r="T29" s="86"/>
      <c r="U29" s="67"/>
      <c r="V29" s="67"/>
      <c r="W29" s="67"/>
    </row>
    <row r="30" spans="2:23" x14ac:dyDescent="0.25">
      <c r="Q30" s="61"/>
      <c r="R30" s="87">
        <f t="shared" si="3"/>
        <v>1</v>
      </c>
      <c r="S30" s="87">
        <f t="shared" si="2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>IFERROR(ABS(1-S31),0)</f>
        <v>1</v>
      </c>
      <c r="S31" s="87">
        <f t="shared" si="2"/>
        <v>0</v>
      </c>
      <c r="T31" s="82"/>
      <c r="U31" s="67"/>
      <c r="V31" s="67"/>
      <c r="W31" s="67"/>
    </row>
    <row r="32" spans="2:23" x14ac:dyDescent="0.25">
      <c r="Q32" s="61"/>
      <c r="R32" s="87">
        <f t="shared" si="3"/>
        <v>1</v>
      </c>
      <c r="S32" s="87">
        <f t="shared" si="2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B1:W84"/>
  <sheetViews>
    <sheetView showGridLines="0" view="pageBreakPreview" topLeftCell="A16" zoomScale="70" zoomScaleNormal="100" zoomScaleSheetLayoutView="70" workbookViewId="0">
      <selection activeCell="M27" sqref="M27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111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-1.6995978467708284E-2</v>
      </c>
      <c r="S13" s="87">
        <f>D16/C16</f>
        <v>1.0169959784677083</v>
      </c>
      <c r="T13" s="80"/>
      <c r="U13" s="67"/>
      <c r="V13" s="67"/>
    </row>
    <row r="14" spans="2:22" x14ac:dyDescent="0.25">
      <c r="B14" s="21" t="s">
        <v>8</v>
      </c>
      <c r="C14" s="22">
        <f>SUM(C15:C18)</f>
        <v>176687697.34999999</v>
      </c>
      <c r="D14" s="22">
        <f>SUM(D15:D18)</f>
        <v>181016224.92999998</v>
      </c>
      <c r="E14" s="22">
        <f>D14-C14</f>
        <v>4328527.5799999833</v>
      </c>
      <c r="F14" s="23">
        <f>D14/C14</f>
        <v>1.0244981832064155</v>
      </c>
      <c r="I14" s="78"/>
      <c r="J14" s="31"/>
      <c r="K14" s="78"/>
      <c r="L14" s="78"/>
      <c r="M14" s="78"/>
      <c r="N14" s="78"/>
      <c r="O14" s="27"/>
      <c r="P14" s="27"/>
      <c r="Q14" s="80"/>
      <c r="R14" s="87">
        <f>1-S14</f>
        <v>-6.3660109407503995E-4</v>
      </c>
      <c r="S14" s="87">
        <f>D17/C17</f>
        <v>1.000636601094075</v>
      </c>
      <c r="T14" s="80"/>
      <c r="U14" s="67"/>
      <c r="V14" s="67"/>
    </row>
    <row r="15" spans="2:22" x14ac:dyDescent="0.25">
      <c r="B15" s="24" t="s">
        <v>9</v>
      </c>
      <c r="C15" s="25">
        <v>28163039.289999999</v>
      </c>
      <c r="D15" s="25">
        <v>28163039</v>
      </c>
      <c r="E15" s="25">
        <f>D15-C15</f>
        <v>-0.28999999910593033</v>
      </c>
      <c r="F15" s="26">
        <f>D15/C15</f>
        <v>0.99999998970281589</v>
      </c>
      <c r="I15" s="78"/>
      <c r="J15" s="31"/>
      <c r="K15" s="31"/>
      <c r="L15" s="31"/>
      <c r="O15" s="27"/>
      <c r="P15" s="27"/>
      <c r="Q15" s="80"/>
      <c r="R15" s="87">
        <f>1-S15</f>
        <v>-1.3241540933348173</v>
      </c>
      <c r="S15" s="87">
        <f>D18/C18</f>
        <v>2.3241540933348173</v>
      </c>
      <c r="T15" s="80"/>
      <c r="U15" s="67"/>
      <c r="V15" s="67"/>
    </row>
    <row r="16" spans="2:22" x14ac:dyDescent="0.25">
      <c r="B16" s="24" t="s">
        <v>10</v>
      </c>
      <c r="C16" s="25">
        <v>89364942</v>
      </c>
      <c r="D16" s="25">
        <v>90883786.629999995</v>
      </c>
      <c r="E16" s="25">
        <f t="shared" ref="E16:E18" si="0">D16-C16</f>
        <v>1518844.6299999952</v>
      </c>
      <c r="F16" s="26">
        <f t="shared" ref="F16:F18" si="1">D16/C16</f>
        <v>1.0169959784677083</v>
      </c>
      <c r="I16" s="78"/>
      <c r="J16" s="31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57065280.5</v>
      </c>
      <c r="D17" s="25">
        <v>57101608.32</v>
      </c>
      <c r="E17" s="25">
        <f t="shared" si="0"/>
        <v>36327.820000000298</v>
      </c>
      <c r="F17" s="26">
        <f t="shared" si="1"/>
        <v>1.000636601094075</v>
      </c>
      <c r="I17" s="78"/>
      <c r="J17" s="31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2094435.56</v>
      </c>
      <c r="D18" s="25">
        <v>4867790.9800000004</v>
      </c>
      <c r="E18" s="25">
        <f t="shared" si="0"/>
        <v>2773355.4200000004</v>
      </c>
      <c r="F18" s="26">
        <f t="shared" si="1"/>
        <v>2.3241540933348173</v>
      </c>
      <c r="I18" s="78"/>
      <c r="J18" s="31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31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f>SUM(C21:C27)</f>
        <v>131187240</v>
      </c>
      <c r="D20" s="22">
        <f>SUM(D21:D27)</f>
        <v>143357577.72000003</v>
      </c>
      <c r="E20" s="22">
        <f>D20-C20</f>
        <v>12170337.720000029</v>
      </c>
      <c r="F20" s="23">
        <f>D20/C20</f>
        <v>1.0927707429472564</v>
      </c>
      <c r="G20" s="27"/>
      <c r="I20" s="89"/>
      <c r="J20" s="89"/>
      <c r="K20" s="89"/>
      <c r="L20" s="89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89913368</v>
      </c>
      <c r="D21" s="25">
        <v>115410136.89</v>
      </c>
      <c r="E21" s="25">
        <f>D21-C21</f>
        <v>25496768.890000001</v>
      </c>
      <c r="F21" s="54">
        <f>D21/C21</f>
        <v>1.2835703906676035</v>
      </c>
      <c r="G21" s="27"/>
      <c r="I21" s="78"/>
      <c r="J21" s="31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32876000</v>
      </c>
      <c r="D22" s="25">
        <v>22448224.41</v>
      </c>
      <c r="E22" s="25">
        <f t="shared" ref="E22:E27" si="2">D22-C22</f>
        <v>-10427775.59</v>
      </c>
      <c r="F22" s="54">
        <f t="shared" ref="F22:F26" si="3">D22/C22</f>
        <v>0.68281495346149168</v>
      </c>
      <c r="G22" s="27"/>
      <c r="I22" s="78"/>
      <c r="J22" s="31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7067872</v>
      </c>
      <c r="D23" s="25">
        <v>4655969.46</v>
      </c>
      <c r="E23" s="25">
        <f t="shared" si="2"/>
        <v>-2411902.54</v>
      </c>
      <c r="F23" s="54">
        <f t="shared" si="3"/>
        <v>0.65875124224094606</v>
      </c>
      <c r="G23" s="27"/>
      <c r="I23" s="78"/>
      <c r="J23" s="31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1213334</v>
      </c>
      <c r="D24" s="25">
        <v>560795</v>
      </c>
      <c r="E24" s="25">
        <f t="shared" si="2"/>
        <v>-652539</v>
      </c>
      <c r="F24" s="54">
        <f t="shared" si="3"/>
        <v>0.46219342736624869</v>
      </c>
      <c r="G24" s="27"/>
      <c r="I24" s="78"/>
      <c r="J24" s="31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116666</v>
      </c>
      <c r="D25" s="25">
        <v>0</v>
      </c>
      <c r="E25" s="25">
        <f t="shared" si="2"/>
        <v>-116666</v>
      </c>
      <c r="F25" s="54">
        <v>0</v>
      </c>
      <c r="G25" s="27"/>
      <c r="I25" s="78"/>
      <c r="J25" s="31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0</v>
      </c>
      <c r="D26" s="25">
        <v>282451.96000000002</v>
      </c>
      <c r="E26" s="25">
        <f t="shared" si="2"/>
        <v>282451.96000000002</v>
      </c>
      <c r="F26" s="54" t="e">
        <f t="shared" si="3"/>
        <v>#DIV/0!</v>
      </c>
      <c r="G26" s="27"/>
      <c r="I26" s="78"/>
      <c r="J26" s="31"/>
      <c r="Q26" s="61"/>
      <c r="R26" s="87">
        <f>IFERROR(ABS(1-S26),0)</f>
        <v>0.28357039066760348</v>
      </c>
      <c r="S26" s="87">
        <f>IFERROR(D21/C21,0)</f>
        <v>1.2835703906676035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5">
        <f t="shared" si="2"/>
        <v>0</v>
      </c>
      <c r="F27" s="54">
        <v>0</v>
      </c>
      <c r="G27" s="27"/>
      <c r="J27" s="31"/>
      <c r="Q27" s="61"/>
      <c r="R27" s="87">
        <f t="shared" ref="R27:R32" si="4">IFERROR(ABS(1-S27),0)</f>
        <v>0.31718504653850832</v>
      </c>
      <c r="S27" s="87">
        <f t="shared" ref="S27:S32" si="5">IFERROR(D22/C22,0)</f>
        <v>0.68281495346149168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>IFERROR(ABS(1-S28),0)</f>
        <v>0.34124875775905394</v>
      </c>
      <c r="S28" s="87">
        <f>IFERROR(D23/C23,0)</f>
        <v>0.65875124224094606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4"/>
        <v>0.53780657263375131</v>
      </c>
      <c r="S29" s="87">
        <f t="shared" si="5"/>
        <v>0.46219342736624869</v>
      </c>
      <c r="T29" s="86"/>
      <c r="U29" s="67"/>
      <c r="V29" s="67"/>
      <c r="W29" s="67"/>
    </row>
    <row r="30" spans="2:23" x14ac:dyDescent="0.25">
      <c r="Q30" s="61"/>
      <c r="R30" s="87">
        <f t="shared" si="4"/>
        <v>1</v>
      </c>
      <c r="S30" s="87">
        <f t="shared" si="5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4"/>
        <v>1</v>
      </c>
      <c r="S31" s="87">
        <f t="shared" si="5"/>
        <v>0</v>
      </c>
      <c r="T31" s="82"/>
      <c r="U31" s="67"/>
      <c r="V31" s="67"/>
      <c r="W31" s="67"/>
    </row>
    <row r="32" spans="2:23" x14ac:dyDescent="0.25">
      <c r="Q32" s="61"/>
      <c r="R32" s="87">
        <f t="shared" si="4"/>
        <v>1</v>
      </c>
      <c r="S32" s="87">
        <f t="shared" si="5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B1:W84"/>
  <sheetViews>
    <sheetView showGridLines="0" view="pageBreakPreview" zoomScale="80" zoomScaleNormal="100" zoomScaleSheetLayoutView="80" workbookViewId="0">
      <selection activeCell="E23" sqref="E23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112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-3.8826438386005524E-2</v>
      </c>
      <c r="S13" s="87">
        <f>D16/C16</f>
        <v>1.0388264383860055</v>
      </c>
      <c r="T13" s="80"/>
      <c r="U13" s="67"/>
      <c r="V13" s="67"/>
    </row>
    <row r="14" spans="2:22" x14ac:dyDescent="0.25">
      <c r="B14" s="21" t="s">
        <v>8</v>
      </c>
      <c r="C14" s="22">
        <f>SUM(C15:C18)</f>
        <v>250950027.02000001</v>
      </c>
      <c r="D14" s="22">
        <f>SUM(D15:D18)</f>
        <v>262494829.86999997</v>
      </c>
      <c r="E14" s="22">
        <f>D14-C14</f>
        <v>11544802.849999964</v>
      </c>
      <c r="F14" s="23">
        <f>D14/C14</f>
        <v>1.0460043897468077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-2.0872693097088613E-2</v>
      </c>
      <c r="S14" s="87">
        <f>D17/C17</f>
        <v>1.0208726930970886</v>
      </c>
      <c r="T14" s="80"/>
      <c r="U14" s="67"/>
      <c r="V14" s="67"/>
    </row>
    <row r="15" spans="2:22" x14ac:dyDescent="0.25">
      <c r="B15" s="24" t="s">
        <v>9</v>
      </c>
      <c r="C15" s="25">
        <v>28163039.289999999</v>
      </c>
      <c r="D15" s="25">
        <v>28163039</v>
      </c>
      <c r="E15" s="25">
        <f>D15-C15</f>
        <v>-0.28999999910593033</v>
      </c>
      <c r="F15" s="26">
        <f>D15/C15</f>
        <v>0.99999998970281589</v>
      </c>
      <c r="I15" s="78"/>
      <c r="J15" s="31"/>
      <c r="K15" s="31"/>
      <c r="L15" s="31"/>
      <c r="O15" s="27"/>
      <c r="P15" s="27"/>
      <c r="Q15" s="80"/>
      <c r="R15" s="87">
        <f>1-S15</f>
        <v>-1.4494150879986529</v>
      </c>
      <c r="S15" s="87">
        <f>D18/C18</f>
        <v>2.4494150879986529</v>
      </c>
      <c r="T15" s="80"/>
      <c r="U15" s="67"/>
      <c r="V15" s="67"/>
    </row>
    <row r="16" spans="2:22" x14ac:dyDescent="0.25">
      <c r="B16" s="24" t="s">
        <v>10</v>
      </c>
      <c r="C16" s="25">
        <v>134047412.7</v>
      </c>
      <c r="D16" s="25">
        <v>139251996.31</v>
      </c>
      <c r="E16" s="25">
        <f t="shared" ref="E16:E18" si="0">D16-C16</f>
        <v>5204583.6099999994</v>
      </c>
      <c r="F16" s="26">
        <f t="shared" ref="F16:F18" si="1">D16/C16</f>
        <v>1.0388264383860055</v>
      </c>
      <c r="I16" s="78"/>
      <c r="J16" s="31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85597921.25</v>
      </c>
      <c r="D17" s="25">
        <v>87384580.390000001</v>
      </c>
      <c r="E17" s="25">
        <f t="shared" si="0"/>
        <v>1786659.1400000006</v>
      </c>
      <c r="F17" s="26">
        <f t="shared" si="1"/>
        <v>1.0208726930970886</v>
      </c>
      <c r="I17" s="78"/>
      <c r="J17" s="31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3141653.78</v>
      </c>
      <c r="D18" s="25">
        <v>7695214.1699999999</v>
      </c>
      <c r="E18" s="25">
        <f t="shared" si="0"/>
        <v>4553560.3900000006</v>
      </c>
      <c r="F18" s="26">
        <f t="shared" si="1"/>
        <v>2.4494150879986529</v>
      </c>
      <c r="I18" s="78"/>
      <c r="J18" s="31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31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f>SUM(C21:C27)</f>
        <v>198280860</v>
      </c>
      <c r="D20" s="22">
        <f>SUM(D21:D27)</f>
        <v>220564022.36000001</v>
      </c>
      <c r="E20" s="22">
        <f t="shared" ref="E20:E26" si="2">D20-C20</f>
        <v>22283162.360000014</v>
      </c>
      <c r="F20" s="23">
        <f>D20/C20</f>
        <v>1.1123818121426345</v>
      </c>
      <c r="G20" s="27"/>
      <c r="I20" s="89"/>
      <c r="J20" s="89"/>
      <c r="K20" s="89"/>
      <c r="L20" s="89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134870052</v>
      </c>
      <c r="D21" s="25">
        <v>177110459.28</v>
      </c>
      <c r="E21" s="25">
        <f t="shared" si="2"/>
        <v>42240407.280000001</v>
      </c>
      <c r="F21" s="54">
        <f>D21/C21</f>
        <v>1.3131933787643235</v>
      </c>
      <c r="G21" s="27"/>
      <c r="I21" s="78"/>
      <c r="J21" s="31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50814000</v>
      </c>
      <c r="D22" s="25">
        <v>32429920.649999999</v>
      </c>
      <c r="E22" s="25">
        <f t="shared" si="2"/>
        <v>-18384079.350000001</v>
      </c>
      <c r="F22" s="54">
        <f t="shared" ref="F22:F24" si="3">D22/C22</f>
        <v>0.63820838056441132</v>
      </c>
      <c r="G22" s="27"/>
      <c r="I22" s="78"/>
      <c r="J22" s="31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10601808</v>
      </c>
      <c r="D23" s="25">
        <v>8902195.6199999992</v>
      </c>
      <c r="E23" s="25">
        <f t="shared" si="2"/>
        <v>-1699612.3800000008</v>
      </c>
      <c r="F23" s="54">
        <f t="shared" si="3"/>
        <v>0.83968655346333376</v>
      </c>
      <c r="G23" s="27"/>
      <c r="I23" s="78"/>
      <c r="J23" s="31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1820001</v>
      </c>
      <c r="D24" s="25">
        <v>1638895</v>
      </c>
      <c r="E24" s="25">
        <f t="shared" si="2"/>
        <v>-181106</v>
      </c>
      <c r="F24" s="54">
        <f t="shared" si="3"/>
        <v>0.90049126346633879</v>
      </c>
      <c r="G24" s="27"/>
      <c r="I24" s="78"/>
      <c r="J24" s="31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174999</v>
      </c>
      <c r="D25" s="25"/>
      <c r="E25" s="25">
        <f t="shared" si="2"/>
        <v>-174999</v>
      </c>
      <c r="F25" s="54">
        <v>0</v>
      </c>
      <c r="G25" s="27"/>
      <c r="I25" s="78"/>
      <c r="J25" s="31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0</v>
      </c>
      <c r="D26" s="25">
        <v>482551.81</v>
      </c>
      <c r="E26" s="25">
        <f t="shared" si="2"/>
        <v>482551.81</v>
      </c>
      <c r="F26" s="101" t="e">
        <f>D26/C26</f>
        <v>#DIV/0!</v>
      </c>
      <c r="G26" s="27"/>
      <c r="I26" s="78"/>
      <c r="J26" s="31"/>
      <c r="Q26" s="61"/>
      <c r="R26" s="87">
        <f>IFERROR(ABS(1-S26),0)</f>
        <v>0.31319337876432352</v>
      </c>
      <c r="S26" s="87">
        <f>IFERROR(D21/C21,0)</f>
        <v>1.3131933787643235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5">
        <f t="shared" ref="E27" si="4">D27-C27</f>
        <v>0</v>
      </c>
      <c r="F27" s="54">
        <v>0</v>
      </c>
      <c r="G27" s="27"/>
      <c r="J27" s="31"/>
      <c r="Q27" s="61"/>
      <c r="R27" s="87">
        <f t="shared" ref="R27:R32" si="5">IFERROR(ABS(1-S27),0)</f>
        <v>0.36179161943558868</v>
      </c>
      <c r="S27" s="87">
        <f t="shared" ref="S27:S32" si="6">IFERROR(D22/C22,0)</f>
        <v>0.63820838056441132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>IFERROR(ABS(1-S28),0)</f>
        <v>0.16031344653666624</v>
      </c>
      <c r="S28" s="87">
        <f>IFERROR(D23/C23,0)</f>
        <v>0.83968655346333376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5"/>
        <v>9.9508736533661213E-2</v>
      </c>
      <c r="S29" s="87">
        <f t="shared" si="6"/>
        <v>0.90049126346633879</v>
      </c>
      <c r="T29" s="86"/>
      <c r="U29" s="67"/>
      <c r="V29" s="67"/>
      <c r="W29" s="67"/>
    </row>
    <row r="30" spans="2:23" x14ac:dyDescent="0.25">
      <c r="Q30" s="61"/>
      <c r="R30" s="87">
        <f t="shared" si="5"/>
        <v>1</v>
      </c>
      <c r="S30" s="87">
        <f t="shared" si="6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5"/>
        <v>1</v>
      </c>
      <c r="S31" s="87">
        <f t="shared" si="6"/>
        <v>0</v>
      </c>
      <c r="T31" s="82"/>
      <c r="U31" s="67"/>
      <c r="V31" s="67"/>
      <c r="W31" s="67"/>
    </row>
    <row r="32" spans="2:23" x14ac:dyDescent="0.25">
      <c r="Q32" s="61"/>
      <c r="R32" s="87">
        <f t="shared" si="5"/>
        <v>1</v>
      </c>
      <c r="S32" s="87">
        <f t="shared" si="6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B1:W84"/>
  <sheetViews>
    <sheetView showGridLines="0" view="pageBreakPreview" topLeftCell="A4" zoomScale="60" zoomScaleNormal="100" workbookViewId="0">
      <selection activeCell="E15" sqref="E15:E18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113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-3.8652649948543782E-2</v>
      </c>
      <c r="S13" s="87">
        <f>D16/C16</f>
        <v>1.0386526499485438</v>
      </c>
      <c r="T13" s="80"/>
      <c r="U13" s="67"/>
      <c r="V13" s="67"/>
    </row>
    <row r="14" spans="2:22" x14ac:dyDescent="0.25">
      <c r="B14" s="21" t="s">
        <v>8</v>
      </c>
      <c r="C14" s="22">
        <f>+SUM(C15:C18)</f>
        <v>325212356.01999998</v>
      </c>
      <c r="D14" s="22">
        <f t="shared" ref="D14" si="0">+SUM(D15:D18)</f>
        <v>340950909.53000003</v>
      </c>
      <c r="E14" s="22">
        <f>+D14-C14</f>
        <v>15738553.51000005</v>
      </c>
      <c r="F14" s="23">
        <f>D14/C14</f>
        <v>1.0483946972452429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-2.1701165953041279E-2</v>
      </c>
      <c r="S14" s="87">
        <f>D17/C17</f>
        <v>1.0217011659530413</v>
      </c>
      <c r="T14" s="80"/>
      <c r="U14" s="67"/>
      <c r="V14" s="67"/>
    </row>
    <row r="15" spans="2:22" x14ac:dyDescent="0.25">
      <c r="B15" s="24" t="s">
        <v>9</v>
      </c>
      <c r="C15" s="25">
        <v>28163039.289999999</v>
      </c>
      <c r="D15" s="25">
        <v>28163039</v>
      </c>
      <c r="E15" s="25">
        <f>D15-C15</f>
        <v>-0.28999999910593033</v>
      </c>
      <c r="F15" s="26">
        <f>D15/C15</f>
        <v>0.99999998970281589</v>
      </c>
      <c r="I15" s="78"/>
      <c r="J15" s="31"/>
      <c r="K15" s="31"/>
      <c r="L15" s="31"/>
      <c r="O15" s="27"/>
      <c r="P15" s="27"/>
      <c r="Q15" s="80"/>
      <c r="R15" s="87">
        <f>1-S15</f>
        <v>-1.5167339211323387</v>
      </c>
      <c r="S15" s="87">
        <f>D18/C18</f>
        <v>2.5167339211323387</v>
      </c>
      <c r="T15" s="80"/>
      <c r="U15" s="67"/>
      <c r="V15" s="67"/>
    </row>
    <row r="16" spans="2:22" x14ac:dyDescent="0.25">
      <c r="B16" s="24" t="s">
        <v>10</v>
      </c>
      <c r="C16" s="25">
        <v>178729883.69999999</v>
      </c>
      <c r="D16" s="25">
        <v>185638267.33000001</v>
      </c>
      <c r="E16" s="25">
        <f t="shared" ref="E16:E18" si="1">D16-C16</f>
        <v>6908383.630000025</v>
      </c>
      <c r="F16" s="26">
        <f t="shared" ref="F16:F18" si="2">D16/C16</f>
        <v>1.0386526499485438</v>
      </c>
      <c r="I16" s="78"/>
      <c r="J16" s="31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114130561.25</v>
      </c>
      <c r="D17" s="25">
        <v>116607327.5</v>
      </c>
      <c r="E17" s="25">
        <f t="shared" si="1"/>
        <v>2476766.25</v>
      </c>
      <c r="F17" s="26">
        <f t="shared" si="2"/>
        <v>1.0217011659530413</v>
      </c>
      <c r="I17" s="78"/>
      <c r="J17" s="31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4188871.78</v>
      </c>
      <c r="D18" s="25">
        <v>10542275.699999999</v>
      </c>
      <c r="E18" s="25">
        <f t="shared" si="1"/>
        <v>6353403.9199999999</v>
      </c>
      <c r="F18" s="26">
        <f t="shared" si="2"/>
        <v>2.5167339211323387</v>
      </c>
      <c r="I18" s="78"/>
      <c r="J18" s="31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31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f>+SUM(C21:C27)</f>
        <v>265816147</v>
      </c>
      <c r="D20" s="22">
        <f>+SUM(D21:D27)</f>
        <v>314824056.45000005</v>
      </c>
      <c r="E20" s="22">
        <f>+D20-C20</f>
        <v>49007909.450000048</v>
      </c>
      <c r="F20" s="23">
        <f>D20/C20</f>
        <v>1.1843676917414654</v>
      </c>
      <c r="G20" s="27"/>
      <c r="I20" s="89"/>
      <c r="J20" s="89"/>
      <c r="K20" s="89"/>
      <c r="L20" s="89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179826736</v>
      </c>
      <c r="D21" s="25">
        <v>240642930.61000001</v>
      </c>
      <c r="E21" s="25">
        <f>D21-C21</f>
        <v>60816194.610000014</v>
      </c>
      <c r="F21" s="54">
        <f>D21/C21</f>
        <v>1.3381932851742357</v>
      </c>
      <c r="G21" s="27"/>
      <c r="I21" s="78"/>
      <c r="J21" s="31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69252000</v>
      </c>
      <c r="D22" s="25">
        <v>41166488.969999999</v>
      </c>
      <c r="E22" s="25">
        <f>D22-C22</f>
        <v>-28085511.030000001</v>
      </c>
      <c r="F22" s="54">
        <f t="shared" ref="F22:F26" si="3">D22/C22</f>
        <v>0.59444476650493849</v>
      </c>
      <c r="G22" s="27"/>
      <c r="I22" s="78"/>
      <c r="J22" s="31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14135744</v>
      </c>
      <c r="D23" s="25">
        <v>12196027.01</v>
      </c>
      <c r="E23" s="25">
        <f>D23-C23</f>
        <v>-1939716.9900000002</v>
      </c>
      <c r="F23" s="54">
        <f t="shared" si="3"/>
        <v>0.86277927854381065</v>
      </c>
      <c r="G23" s="27"/>
      <c r="I23" s="78"/>
      <c r="J23" s="31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2426668</v>
      </c>
      <c r="D24" s="25">
        <v>1737344.23</v>
      </c>
      <c r="E24" s="25">
        <f t="shared" ref="E24:E27" si="4">D24-C24</f>
        <v>-689323.77</v>
      </c>
      <c r="F24" s="54">
        <f t="shared" si="3"/>
        <v>0.71593816294606427</v>
      </c>
      <c r="G24" s="27"/>
      <c r="I24" s="78"/>
      <c r="J24" s="31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174999</v>
      </c>
      <c r="D25" s="25">
        <v>0</v>
      </c>
      <c r="E25" s="25">
        <f t="shared" si="4"/>
        <v>-174999</v>
      </c>
      <c r="F25" s="54">
        <v>0</v>
      </c>
      <c r="G25" s="27"/>
      <c r="I25" s="78"/>
      <c r="J25" s="31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0</v>
      </c>
      <c r="D26" s="25">
        <v>19081265.629999999</v>
      </c>
      <c r="E26" s="25">
        <f t="shared" si="4"/>
        <v>19081265.629999999</v>
      </c>
      <c r="F26" s="101" t="e">
        <f t="shared" si="3"/>
        <v>#DIV/0!</v>
      </c>
      <c r="G26" s="27"/>
      <c r="I26" s="78"/>
      <c r="J26" s="31"/>
      <c r="Q26" s="61"/>
      <c r="R26" s="87">
        <f>IFERROR(ABS(1-S26),0)</f>
        <v>0.33819328517423575</v>
      </c>
      <c r="S26" s="87">
        <f>IFERROR(D21/C21,0)</f>
        <v>1.3381932851742357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5">
        <f t="shared" si="4"/>
        <v>0</v>
      </c>
      <c r="F27" s="54">
        <v>0</v>
      </c>
      <c r="G27" s="27"/>
      <c r="J27" s="31"/>
      <c r="Q27" s="61"/>
      <c r="R27" s="87">
        <f t="shared" ref="R27:R32" si="5">IFERROR(ABS(1-S27),0)</f>
        <v>0.40555523349506151</v>
      </c>
      <c r="S27" s="87">
        <f t="shared" ref="S27:S32" si="6">IFERROR(D22/C22,0)</f>
        <v>0.59444476650493849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>IFERROR(ABS(1-S28),0)</f>
        <v>0.13722072145618935</v>
      </c>
      <c r="S28" s="87">
        <f>IFERROR(D23/C23,0)</f>
        <v>0.86277927854381065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5"/>
        <v>0.28406183705393573</v>
      </c>
      <c r="S29" s="87">
        <f t="shared" si="6"/>
        <v>0.71593816294606427</v>
      </c>
      <c r="T29" s="86"/>
      <c r="U29" s="67"/>
      <c r="V29" s="67"/>
      <c r="W29" s="67"/>
    </row>
    <row r="30" spans="2:23" x14ac:dyDescent="0.25">
      <c r="Q30" s="61"/>
      <c r="R30" s="87">
        <f t="shared" si="5"/>
        <v>1</v>
      </c>
      <c r="S30" s="87">
        <f t="shared" si="6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5"/>
        <v>1</v>
      </c>
      <c r="S31" s="87">
        <f t="shared" si="6"/>
        <v>0</v>
      </c>
      <c r="T31" s="82"/>
      <c r="U31" s="67"/>
      <c r="V31" s="67"/>
      <c r="W31" s="67"/>
    </row>
    <row r="32" spans="2:23" x14ac:dyDescent="0.25">
      <c r="Q32" s="61"/>
      <c r="R32" s="87">
        <f t="shared" si="5"/>
        <v>1</v>
      </c>
      <c r="S32" s="87">
        <f t="shared" si="6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B1:W85"/>
  <sheetViews>
    <sheetView showGridLines="0" view="pageBreakPreview" topLeftCell="C5" zoomScaleNormal="100" zoomScaleSheetLayoutView="100" workbookViewId="0">
      <selection activeCell="J8" sqref="J8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8.75" x14ac:dyDescent="0.25">
      <c r="B10" s="151" t="s">
        <v>115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114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-5.4473217501073146E-2</v>
      </c>
      <c r="S13" s="87">
        <f>D16/C16</f>
        <v>1.0544732175010731</v>
      </c>
      <c r="T13" s="80"/>
      <c r="U13" s="67"/>
      <c r="V13" s="67"/>
    </row>
    <row r="14" spans="2:22" x14ac:dyDescent="0.25">
      <c r="B14" s="21" t="s">
        <v>8</v>
      </c>
      <c r="C14" s="22">
        <f>+SUM(C15:C18)</f>
        <v>399474685.01999998</v>
      </c>
      <c r="D14" s="22">
        <f>+SUM(D15:D18)</f>
        <v>425473719.73000002</v>
      </c>
      <c r="E14" s="22">
        <f>+D14-C14</f>
        <v>25999034.710000038</v>
      </c>
      <c r="F14" s="23">
        <f>D14/C14</f>
        <v>1.065083059540302</v>
      </c>
      <c r="I14" s="31"/>
      <c r="J14" s="78"/>
      <c r="K14" s="78"/>
      <c r="L14" s="78"/>
      <c r="M14" s="78"/>
      <c r="N14" s="78"/>
      <c r="O14" s="27"/>
      <c r="P14" s="27"/>
      <c r="Q14" s="80"/>
      <c r="R14" s="87">
        <f>1-S14</f>
        <v>-4.0708234913521713E-2</v>
      </c>
      <c r="S14" s="87">
        <f>D17/C17</f>
        <v>1.0407082349135217</v>
      </c>
      <c r="T14" s="80"/>
      <c r="U14" s="67"/>
      <c r="V14" s="67"/>
    </row>
    <row r="15" spans="2:22" x14ac:dyDescent="0.25">
      <c r="B15" s="24" t="s">
        <v>9</v>
      </c>
      <c r="C15" s="25">
        <v>28163039.289999999</v>
      </c>
      <c r="D15" s="25">
        <v>28163039</v>
      </c>
      <c r="E15" s="25">
        <f>D15-C15</f>
        <v>-0.28999999910593033</v>
      </c>
      <c r="F15" s="26">
        <f>D15/C15</f>
        <v>0.99999998970281589</v>
      </c>
      <c r="I15" s="31"/>
      <c r="J15" s="78"/>
      <c r="K15" s="31"/>
      <c r="L15" s="31"/>
      <c r="O15" s="27"/>
      <c r="P15" s="27"/>
      <c r="Q15" s="80"/>
      <c r="R15" s="87">
        <f>1-S15</f>
        <v>-1.5319596181561272</v>
      </c>
      <c r="S15" s="87">
        <f>D18/C18</f>
        <v>2.5319596181561272</v>
      </c>
      <c r="T15" s="80"/>
      <c r="U15" s="67"/>
      <c r="V15" s="67"/>
    </row>
    <row r="16" spans="2:22" x14ac:dyDescent="0.25">
      <c r="B16" s="24" t="s">
        <v>116</v>
      </c>
      <c r="C16" s="25">
        <v>223412354.69999999</v>
      </c>
      <c r="D16" s="25">
        <v>235582344.49000001</v>
      </c>
      <c r="E16" s="25">
        <f>D16-C16</f>
        <v>12169989.790000021</v>
      </c>
      <c r="F16" s="26">
        <f>D16/C16</f>
        <v>1.0544732175010731</v>
      </c>
      <c r="I16" s="31"/>
      <c r="J16" s="78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117</v>
      </c>
      <c r="C17" s="25">
        <v>142663201.25</v>
      </c>
      <c r="D17" s="25">
        <v>148470768.36000001</v>
      </c>
      <c r="E17" s="25">
        <f>D17-C17</f>
        <v>5807567.1100000143</v>
      </c>
      <c r="F17" s="26">
        <f>D17/C17</f>
        <v>1.0407082349135217</v>
      </c>
      <c r="I17" s="31"/>
      <c r="J17" s="78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5236089.78</v>
      </c>
      <c r="D18" s="25">
        <v>13257567.880000001</v>
      </c>
      <c r="E18" s="25">
        <f>D18-C18</f>
        <v>8021478.1000000006</v>
      </c>
      <c r="F18" s="26">
        <f>D18/C18</f>
        <v>2.5319596181561272</v>
      </c>
      <c r="I18" s="31"/>
      <c r="J18" s="78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31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f>+SUM(C21:C27)</f>
        <v>370513810</v>
      </c>
      <c r="D20" s="22">
        <f>+SUM(D21:D27)</f>
        <v>399580082.29999995</v>
      </c>
      <c r="E20" s="22">
        <f>+D20-C20</f>
        <v>29066272.299999952</v>
      </c>
      <c r="F20" s="23">
        <f>D20/C20</f>
        <v>1.0784485531052135</v>
      </c>
      <c r="G20" s="27"/>
      <c r="I20" s="31"/>
      <c r="J20" s="78"/>
      <c r="K20" s="89"/>
      <c r="L20" s="89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263945796</v>
      </c>
      <c r="D21" s="25">
        <v>304493139.20999998</v>
      </c>
      <c r="E21" s="25">
        <f t="shared" ref="E21:E27" si="0">D21-C21</f>
        <v>40547343.209999979</v>
      </c>
      <c r="F21" s="54">
        <f t="shared" ref="F21:F23" si="1">D21/C21</f>
        <v>1.1536199622213341</v>
      </c>
      <c r="G21" s="27"/>
      <c r="I21" s="31"/>
      <c r="J21" s="78"/>
      <c r="Q21" s="61"/>
      <c r="R21" s="88"/>
      <c r="S21" s="88"/>
      <c r="T21" s="80"/>
      <c r="U21" s="67"/>
      <c r="V21" s="67"/>
    </row>
    <row r="22" spans="2:23" x14ac:dyDescent="0.25">
      <c r="B22" s="24" t="s">
        <v>118</v>
      </c>
      <c r="C22" s="25">
        <v>85690000</v>
      </c>
      <c r="D22" s="25">
        <v>54683847.75</v>
      </c>
      <c r="E22" s="25">
        <f t="shared" si="0"/>
        <v>-31006152.25</v>
      </c>
      <c r="F22" s="54">
        <f t="shared" si="1"/>
        <v>0.63815903547671837</v>
      </c>
      <c r="G22" s="27"/>
      <c r="I22" s="31"/>
      <c r="J22" s="78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17669680</v>
      </c>
      <c r="D23" s="25">
        <v>15699381.09</v>
      </c>
      <c r="E23" s="25">
        <f>D23-C23</f>
        <v>-1970298.9100000001</v>
      </c>
      <c r="F23" s="54">
        <f t="shared" si="1"/>
        <v>0.88849266596791787</v>
      </c>
      <c r="G23" s="27"/>
      <c r="I23" s="31"/>
      <c r="J23" s="78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3033335</v>
      </c>
      <c r="D24" s="25">
        <v>2122360.75</v>
      </c>
      <c r="E24" s="25">
        <f t="shared" si="0"/>
        <v>-910974.25</v>
      </c>
      <c r="F24" s="54">
        <f>D24/C24</f>
        <v>0.69967898369286607</v>
      </c>
      <c r="G24" s="27"/>
      <c r="I24" s="31"/>
      <c r="J24" s="78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174999</v>
      </c>
      <c r="D25" s="25"/>
      <c r="E25" s="25">
        <f>D25-C25</f>
        <v>-174999</v>
      </c>
      <c r="F25" s="54">
        <v>0</v>
      </c>
      <c r="G25" s="27"/>
      <c r="I25" s="31"/>
      <c r="J25" s="78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0</v>
      </c>
      <c r="D26" s="25">
        <v>22581353.5</v>
      </c>
      <c r="E26" s="25">
        <f>D26-C26</f>
        <v>22581353.5</v>
      </c>
      <c r="F26" s="54"/>
      <c r="G26" s="27"/>
      <c r="I26" s="31"/>
      <c r="J26" s="78"/>
      <c r="Q26" s="61"/>
      <c r="R26" s="87">
        <f>IFERROR(ABS(1-S26),0)</f>
        <v>0.15361996222133412</v>
      </c>
      <c r="S26" s="87">
        <f>IFERROR(D21/C21,0)</f>
        <v>1.1536199622213341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9">
        <f t="shared" si="0"/>
        <v>0</v>
      </c>
      <c r="F27" s="51">
        <v>0</v>
      </c>
      <c r="G27" s="27"/>
      <c r="I27" s="31"/>
      <c r="J27" s="78"/>
      <c r="Q27" s="61"/>
      <c r="R27" s="87">
        <f t="shared" ref="R27:R33" si="2">IFERROR(ABS(1-S27),0)</f>
        <v>0.36184096452328163</v>
      </c>
      <c r="S27" s="87">
        <f t="shared" ref="S27" si="3">IFERROR(D22/C22,0)</f>
        <v>0.63815903547671837</v>
      </c>
      <c r="T27" s="85"/>
      <c r="U27" s="67"/>
      <c r="V27" s="67"/>
      <c r="W27" s="67"/>
    </row>
    <row r="28" spans="2:23" x14ac:dyDescent="0.25">
      <c r="B28" s="102" t="s">
        <v>119</v>
      </c>
      <c r="C28" s="103"/>
      <c r="D28" s="103"/>
      <c r="E28" s="103"/>
      <c r="F28" s="104"/>
      <c r="G28" s="27"/>
      <c r="I28" s="31"/>
      <c r="J28" s="78"/>
      <c r="Q28" s="61"/>
      <c r="R28" s="87"/>
      <c r="S28" s="87"/>
      <c r="T28" s="85"/>
      <c r="U28" s="67"/>
      <c r="V28" s="67"/>
      <c r="W28" s="67"/>
    </row>
    <row r="29" spans="2:23" x14ac:dyDescent="0.25">
      <c r="B29" s="155" t="s">
        <v>22</v>
      </c>
      <c r="C29" s="155"/>
      <c r="D29" s="155"/>
      <c r="E29" s="155"/>
      <c r="F29" s="155"/>
      <c r="Q29" s="61"/>
      <c r="R29" s="87">
        <f>IFERROR(ABS(1-S29),0)</f>
        <v>0.11150733403208213</v>
      </c>
      <c r="S29" s="87">
        <f>IFERROR(D23/C23,0)</f>
        <v>0.88849266596791787</v>
      </c>
      <c r="T29" s="86"/>
      <c r="U29" s="67"/>
      <c r="V29" s="67"/>
      <c r="W29" s="67"/>
    </row>
    <row r="30" spans="2:23" x14ac:dyDescent="0.25">
      <c r="H30" s="31"/>
      <c r="Q30" s="61"/>
      <c r="R30" s="87">
        <f t="shared" si="2"/>
        <v>0.30032101630713393</v>
      </c>
      <c r="S30" s="87">
        <f>IFERROR(D24/C24,0)</f>
        <v>0.69967898369286607</v>
      </c>
      <c r="T30" s="86"/>
      <c r="U30" s="67"/>
      <c r="V30" s="67"/>
      <c r="W30" s="67"/>
    </row>
    <row r="31" spans="2:23" x14ac:dyDescent="0.25">
      <c r="Q31" s="61"/>
      <c r="R31" s="87">
        <f t="shared" si="2"/>
        <v>1</v>
      </c>
      <c r="S31" s="87">
        <f>IFERROR(D25/C25,0)</f>
        <v>0</v>
      </c>
      <c r="T31" s="82"/>
      <c r="U31" s="67"/>
      <c r="V31" s="67"/>
      <c r="W31" s="67"/>
    </row>
    <row r="32" spans="2:23" x14ac:dyDescent="0.25">
      <c r="B32" s="48"/>
      <c r="Q32" s="61"/>
      <c r="R32" s="87">
        <f t="shared" si="2"/>
        <v>1</v>
      </c>
      <c r="S32" s="87">
        <f>IFERROR(D26/C26,0)</f>
        <v>0</v>
      </c>
      <c r="T32" s="82"/>
      <c r="U32" s="67"/>
      <c r="V32" s="67"/>
      <c r="W32" s="67"/>
    </row>
    <row r="33" spans="17:23" x14ac:dyDescent="0.25">
      <c r="Q33" s="61"/>
      <c r="R33" s="87">
        <f t="shared" si="2"/>
        <v>1</v>
      </c>
      <c r="S33" s="87">
        <f>IFERROR(D27/C27,0)</f>
        <v>0</v>
      </c>
      <c r="T33" s="82"/>
      <c r="U33" s="67"/>
      <c r="V33" s="67"/>
      <c r="W33" s="67"/>
    </row>
    <row r="34" spans="17:23" x14ac:dyDescent="0.25">
      <c r="Q34" s="71"/>
      <c r="R34" s="85"/>
      <c r="S34" s="85"/>
      <c r="T34" s="85"/>
      <c r="U34" s="67"/>
      <c r="V34" s="67"/>
      <c r="W34" s="67"/>
    </row>
    <row r="35" spans="17:23" x14ac:dyDescent="0.25">
      <c r="Q35" s="71"/>
      <c r="R35" s="86"/>
      <c r="S35" s="86"/>
      <c r="T35" s="86"/>
      <c r="U35" s="67"/>
      <c r="V35" s="67"/>
      <c r="W35" s="67"/>
    </row>
    <row r="36" spans="17:23" x14ac:dyDescent="0.25">
      <c r="Q36" s="69"/>
      <c r="R36" s="86"/>
      <c r="S36" s="86"/>
      <c r="T36" s="86"/>
      <c r="U36" s="67"/>
      <c r="V36" s="67"/>
      <c r="W36" s="67"/>
    </row>
    <row r="37" spans="17:23" x14ac:dyDescent="0.25">
      <c r="Q37" s="69"/>
      <c r="R37" s="81"/>
      <c r="S37" s="81"/>
      <c r="T37" s="84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9"/>
      <c r="R39" s="75"/>
      <c r="S39" s="75"/>
      <c r="T39" s="69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76"/>
      <c r="S42" s="76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Q52" s="67"/>
      <c r="R52" s="68"/>
      <c r="S52" s="68"/>
      <c r="T52" s="67"/>
      <c r="U52" s="67"/>
      <c r="V52" s="67"/>
      <c r="W52" s="67"/>
    </row>
    <row r="53" spans="2:23" x14ac:dyDescent="0.25">
      <c r="B53" s="32" t="s">
        <v>22</v>
      </c>
      <c r="G53" s="32" t="s">
        <v>22</v>
      </c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  <row r="85" spans="17:23" x14ac:dyDescent="0.25">
      <c r="Q85" s="67"/>
      <c r="R85" s="68"/>
      <c r="S85" s="68"/>
      <c r="T85" s="67"/>
      <c r="U85" s="67"/>
      <c r="V85" s="67"/>
      <c r="W85" s="67"/>
    </row>
  </sheetData>
  <mergeCells count="5">
    <mergeCell ref="B8:F8"/>
    <mergeCell ref="B9:F9"/>
    <mergeCell ref="B10:F10"/>
    <mergeCell ref="B11:F11"/>
    <mergeCell ref="B29:F29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0EB80-86B2-4EDB-8ED4-0ED6C9A95CE1}">
  <dimension ref="B1:W84"/>
  <sheetViews>
    <sheetView showGridLines="0" view="pageBreakPreview" topLeftCell="C1" zoomScaleNormal="100" zoomScaleSheetLayoutView="100" workbookViewId="0">
      <selection activeCell="C20" sqref="C20:F20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0" width="14.140625" style="1" bestFit="1" customWidth="1"/>
    <col min="11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120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-6.2947653274367132E-2</v>
      </c>
      <c r="S13" s="87">
        <f>D16/C16</f>
        <v>1.0629476532743671</v>
      </c>
      <c r="T13" s="80"/>
      <c r="U13" s="67"/>
      <c r="V13" s="67"/>
    </row>
    <row r="14" spans="2:22" x14ac:dyDescent="0.25">
      <c r="B14" s="21" t="s">
        <v>8</v>
      </c>
      <c r="C14" s="22">
        <f>SUM(C15:C18)</f>
        <v>553917440.28999996</v>
      </c>
      <c r="D14" s="22">
        <f>SUM(D15:D18)</f>
        <v>594627290.91000009</v>
      </c>
      <c r="E14" s="22">
        <f>D14-C14</f>
        <v>40709850.620000124</v>
      </c>
      <c r="F14" s="23">
        <f>D14/C14</f>
        <v>1.0734944373636019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-5.5365674226129258E-2</v>
      </c>
      <c r="S14" s="87">
        <f>D17/C17</f>
        <v>1.0553656742261293</v>
      </c>
      <c r="T14" s="80"/>
      <c r="U14" s="67"/>
      <c r="V14" s="67"/>
    </row>
    <row r="15" spans="2:22" x14ac:dyDescent="0.25">
      <c r="B15" s="24" t="s">
        <v>9</v>
      </c>
      <c r="C15" s="25">
        <v>28163039.289999999</v>
      </c>
      <c r="D15" s="25">
        <v>28163039</v>
      </c>
      <c r="E15" s="25">
        <f>D15-C15</f>
        <v>-0.28999999910593033</v>
      </c>
      <c r="F15" s="26">
        <f>D15/C15</f>
        <v>0.99999998970281589</v>
      </c>
      <c r="I15" s="78"/>
      <c r="J15" s="31"/>
      <c r="K15" s="31"/>
      <c r="L15" s="31"/>
      <c r="O15" s="27"/>
      <c r="P15" s="27"/>
      <c r="Q15" s="80"/>
      <c r="R15" s="87">
        <f>1-S15</f>
        <v>-1.0820265845699923</v>
      </c>
      <c r="S15" s="87">
        <f>D18/C18</f>
        <v>2.0820265845699923</v>
      </c>
      <c r="T15" s="80"/>
      <c r="U15" s="67"/>
      <c r="V15" s="67"/>
    </row>
    <row r="16" spans="2:22" x14ac:dyDescent="0.25">
      <c r="B16" s="24" t="s">
        <v>10</v>
      </c>
      <c r="C16" s="25">
        <v>315578860</v>
      </c>
      <c r="D16" s="25">
        <v>335443808.66000003</v>
      </c>
      <c r="E16" s="25">
        <f t="shared" ref="E16:E18" si="0">D16-C16</f>
        <v>19864948.660000026</v>
      </c>
      <c r="F16" s="26">
        <f t="shared" ref="F16:F18" si="1">D16/C16</f>
        <v>1.0629476532743671</v>
      </c>
      <c r="I16" s="78"/>
      <c r="J16" s="31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201206278</v>
      </c>
      <c r="D17" s="25">
        <v>212346199.24000001</v>
      </c>
      <c r="E17" s="25">
        <f t="shared" si="0"/>
        <v>11139921.24000001</v>
      </c>
      <c r="F17" s="26">
        <f t="shared" si="1"/>
        <v>1.0553656742261293</v>
      </c>
      <c r="I17" s="78"/>
      <c r="J17" s="31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8969263</v>
      </c>
      <c r="D18" s="25">
        <v>18674244.010000002</v>
      </c>
      <c r="E18" s="25">
        <f t="shared" si="0"/>
        <v>9704981.0100000016</v>
      </c>
      <c r="F18" s="26">
        <f t="shared" si="1"/>
        <v>2.0820265845699923</v>
      </c>
      <c r="I18" s="78"/>
      <c r="J18" s="31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31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f>SUM(C21:C27)</f>
        <v>452607420</v>
      </c>
      <c r="D20" s="22">
        <f t="shared" ref="D20" si="2">SUM(D21:D27)</f>
        <v>479842865.04000002</v>
      </c>
      <c r="E20" s="22">
        <f>D20-C20</f>
        <v>27235445.040000021</v>
      </c>
      <c r="F20" s="23">
        <f>D20/C20</f>
        <v>1.060174543846409</v>
      </c>
      <c r="G20" s="27"/>
      <c r="I20" s="89"/>
      <c r="J20" s="93"/>
      <c r="K20" s="89"/>
      <c r="L20" s="89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308902480</v>
      </c>
      <c r="D21" s="25">
        <v>356821115.86000001</v>
      </c>
      <c r="E21" s="25">
        <f>D21-C21</f>
        <v>47918635.860000014</v>
      </c>
      <c r="F21" s="54">
        <f>D21/C21</f>
        <v>1.1551254488471572</v>
      </c>
      <c r="G21" s="27"/>
      <c r="I21" s="78"/>
      <c r="J21" s="31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102128000</v>
      </c>
      <c r="D22" s="25">
        <v>77570637.019999996</v>
      </c>
      <c r="E22" s="25">
        <f t="shared" ref="E22:E27" si="3">D22-C22</f>
        <v>-24557362.980000004</v>
      </c>
      <c r="F22" s="54">
        <f t="shared" ref="F22:F26" si="4">D22/C22</f>
        <v>0.75954328900986989</v>
      </c>
      <c r="G22" s="27"/>
      <c r="I22" s="78"/>
      <c r="J22" s="31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21203616</v>
      </c>
      <c r="D23" s="25">
        <v>20009740.16</v>
      </c>
      <c r="E23" s="25">
        <f t="shared" si="3"/>
        <v>-1193875.8399999999</v>
      </c>
      <c r="F23" s="54">
        <f t="shared" si="4"/>
        <v>0.94369470565775193</v>
      </c>
      <c r="G23" s="27"/>
      <c r="I23" s="78"/>
      <c r="J23" s="31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3640002</v>
      </c>
      <c r="D24" s="25">
        <v>2142361</v>
      </c>
      <c r="E24" s="25">
        <f t="shared" si="3"/>
        <v>-1497641</v>
      </c>
      <c r="F24" s="54">
        <f t="shared" si="4"/>
        <v>0.58856039090088408</v>
      </c>
      <c r="G24" s="27"/>
      <c r="I24" s="78"/>
      <c r="J24" s="31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233322</v>
      </c>
      <c r="D25" s="25"/>
      <c r="E25" s="25">
        <f t="shared" si="3"/>
        <v>-233322</v>
      </c>
      <c r="F25" s="54">
        <v>0</v>
      </c>
      <c r="G25" s="27"/>
      <c r="I25" s="78"/>
      <c r="J25" s="31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16500000</v>
      </c>
      <c r="D26" s="25">
        <v>23299011</v>
      </c>
      <c r="E26" s="25">
        <f t="shared" si="3"/>
        <v>6799011</v>
      </c>
      <c r="F26" s="54">
        <f t="shared" si="4"/>
        <v>1.4120612727272728</v>
      </c>
      <c r="G26" s="27"/>
      <c r="I26" s="78"/>
      <c r="J26" s="31"/>
      <c r="Q26" s="61"/>
      <c r="R26" s="87">
        <f>IFERROR(ABS(1-S26),0)</f>
        <v>0.15512544884715718</v>
      </c>
      <c r="S26" s="87">
        <f>IFERROR(D21/C21,0)</f>
        <v>1.1551254488471572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5">
        <f t="shared" si="3"/>
        <v>0</v>
      </c>
      <c r="F27" s="54">
        <v>0</v>
      </c>
      <c r="G27" s="27"/>
      <c r="J27" s="31"/>
      <c r="Q27" s="61"/>
      <c r="R27" s="87">
        <f t="shared" ref="R27:R32" si="5">IFERROR(ABS(1-S27),0)</f>
        <v>0.24045671099013011</v>
      </c>
      <c r="S27" s="87">
        <f t="shared" ref="S27:S32" si="6">IFERROR(D22/C22,0)</f>
        <v>0.75954328900986989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>IFERROR(ABS(1-S28),0)</f>
        <v>5.6305294342248069E-2</v>
      </c>
      <c r="S28" s="87">
        <f>IFERROR(D23/C23,0)</f>
        <v>0.94369470565775193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5"/>
        <v>0.41143960909911592</v>
      </c>
      <c r="S29" s="87">
        <f t="shared" si="6"/>
        <v>0.58856039090088408</v>
      </c>
      <c r="T29" s="86"/>
      <c r="U29" s="67"/>
      <c r="V29" s="67"/>
      <c r="W29" s="67"/>
    </row>
    <row r="30" spans="2:23" x14ac:dyDescent="0.25">
      <c r="Q30" s="61"/>
      <c r="R30" s="87">
        <f t="shared" si="5"/>
        <v>1</v>
      </c>
      <c r="S30" s="87">
        <f t="shared" si="6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5"/>
        <v>0.41206127272727278</v>
      </c>
      <c r="S31" s="87">
        <f t="shared" si="6"/>
        <v>1.4120612727272728</v>
      </c>
      <c r="T31" s="82"/>
      <c r="U31" s="67"/>
      <c r="V31" s="67"/>
      <c r="W31" s="67"/>
    </row>
    <row r="32" spans="2:23" x14ac:dyDescent="0.25">
      <c r="Q32" s="61"/>
      <c r="R32" s="87">
        <f t="shared" si="5"/>
        <v>1</v>
      </c>
      <c r="S32" s="87">
        <f t="shared" si="6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8EE5A-34C8-41D3-BE54-B371C5A74627}">
  <dimension ref="B1:W84"/>
  <sheetViews>
    <sheetView showGridLines="0" view="pageBreakPreview" zoomScale="85" zoomScaleNormal="100" zoomScaleSheetLayoutView="85" workbookViewId="0">
      <selection activeCell="B13" sqref="B13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0" width="14.140625" style="1" bestFit="1" customWidth="1"/>
    <col min="11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70"/>
      <c r="T8" s="69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70"/>
      <c r="T9" s="69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7"/>
      <c r="T10" s="69"/>
      <c r="U10" s="67"/>
      <c r="V10" s="67"/>
    </row>
    <row r="11" spans="2:22" ht="15.75" x14ac:dyDescent="0.25">
      <c r="B11" s="151" t="s">
        <v>121</v>
      </c>
      <c r="C11" s="152"/>
      <c r="D11" s="152"/>
      <c r="E11" s="152"/>
      <c r="F11" s="15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-6.2947653274367132E-2</v>
      </c>
      <c r="S13" s="87">
        <f>D16/C16</f>
        <v>1.0629476532743671</v>
      </c>
      <c r="T13" s="80"/>
      <c r="U13" s="67"/>
      <c r="V13" s="67"/>
    </row>
    <row r="14" spans="2:22" x14ac:dyDescent="0.25">
      <c r="B14" s="21" t="s">
        <v>8</v>
      </c>
      <c r="C14" s="22">
        <f>SUM(C15:C18)</f>
        <v>553917440.28999996</v>
      </c>
      <c r="D14" s="22">
        <f>SUM(D15:D18)</f>
        <v>594627290.91000009</v>
      </c>
      <c r="E14" s="22">
        <f>D14-C14</f>
        <v>40709850.620000124</v>
      </c>
      <c r="F14" s="23">
        <f>D14/C14</f>
        <v>1.0734944373636019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-5.5365674226129258E-2</v>
      </c>
      <c r="S14" s="87">
        <f>D17/C17</f>
        <v>1.0553656742261293</v>
      </c>
      <c r="T14" s="80"/>
      <c r="U14" s="67"/>
      <c r="V14" s="67"/>
    </row>
    <row r="15" spans="2:22" x14ac:dyDescent="0.25">
      <c r="B15" s="24" t="s">
        <v>9</v>
      </c>
      <c r="C15" s="25">
        <v>28163039.289999999</v>
      </c>
      <c r="D15" s="25">
        <v>28163039</v>
      </c>
      <c r="E15" s="25">
        <f>D15-C15</f>
        <v>-0.28999999910593033</v>
      </c>
      <c r="F15" s="26">
        <f>D15/C15</f>
        <v>0.99999998970281589</v>
      </c>
      <c r="I15" s="78"/>
      <c r="J15" s="31"/>
      <c r="K15" s="31"/>
      <c r="L15" s="31"/>
      <c r="O15" s="27"/>
      <c r="P15" s="27"/>
      <c r="Q15" s="80"/>
      <c r="R15" s="87">
        <f>1-S15</f>
        <v>-1.0820265845699923</v>
      </c>
      <c r="S15" s="87">
        <f>D18/C18</f>
        <v>2.0820265845699923</v>
      </c>
      <c r="T15" s="80"/>
      <c r="U15" s="67"/>
      <c r="V15" s="67"/>
    </row>
    <row r="16" spans="2:22" x14ac:dyDescent="0.25">
      <c r="B16" s="24" t="s">
        <v>10</v>
      </c>
      <c r="C16" s="25">
        <v>315578860</v>
      </c>
      <c r="D16" s="25">
        <v>335443808.66000003</v>
      </c>
      <c r="E16" s="25">
        <f>D16-C16</f>
        <v>19864948.660000026</v>
      </c>
      <c r="F16" s="26">
        <f>D16/C16</f>
        <v>1.0629476532743671</v>
      </c>
      <c r="I16" s="78"/>
      <c r="J16" s="31"/>
      <c r="L16" s="31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201206278</v>
      </c>
      <c r="D17" s="25">
        <v>212346199.24000001</v>
      </c>
      <c r="E17" s="25">
        <f>D17-C17</f>
        <v>11139921.24000001</v>
      </c>
      <c r="F17" s="26">
        <f>D17/C17</f>
        <v>1.0553656742261293</v>
      </c>
      <c r="I17" s="78"/>
      <c r="J17" s="31"/>
      <c r="L17" s="31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8969263</v>
      </c>
      <c r="D18" s="25">
        <v>18674244.010000002</v>
      </c>
      <c r="E18" s="25">
        <f>D18-C18</f>
        <v>9704981.0100000016</v>
      </c>
      <c r="F18" s="26">
        <f>D18/C18</f>
        <v>2.0820265845699923</v>
      </c>
      <c r="I18" s="78"/>
      <c r="J18" s="31"/>
      <c r="L18" s="31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f>SUM(C21:C27)</f>
        <v>563909505</v>
      </c>
      <c r="D20" s="22">
        <f>SUM(D21:D27)</f>
        <v>554392267.88999999</v>
      </c>
      <c r="E20" s="22">
        <f t="shared" ref="E20:E27" si="0">D20-C20</f>
        <v>-9517237.1100000143</v>
      </c>
      <c r="F20" s="23">
        <f>D20/C20</f>
        <v>0.98312275812765382</v>
      </c>
      <c r="G20" s="27"/>
      <c r="I20" s="78"/>
      <c r="J20" s="78"/>
      <c r="K20" s="78"/>
      <c r="L20" s="31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391389741</v>
      </c>
      <c r="D21" s="25">
        <v>412597325.18000001</v>
      </c>
      <c r="E21" s="25">
        <f t="shared" si="0"/>
        <v>21207584.180000007</v>
      </c>
      <c r="F21" s="54">
        <f>D21/C21</f>
        <v>1.0541853348680388</v>
      </c>
      <c r="G21" s="27"/>
      <c r="I21" s="78"/>
      <c r="J21" s="31"/>
      <c r="L21" s="31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120160555</v>
      </c>
      <c r="D22" s="25">
        <v>92594588.010000005</v>
      </c>
      <c r="E22" s="25">
        <f t="shared" si="0"/>
        <v>-27565966.989999995</v>
      </c>
      <c r="F22" s="54">
        <f>D22/C22</f>
        <v>0.77059054870377397</v>
      </c>
      <c r="G22" s="27"/>
      <c r="I22" s="78"/>
      <c r="J22" s="31"/>
      <c r="L22" s="31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25379218</v>
      </c>
      <c r="D23" s="25">
        <v>23639930.699999999</v>
      </c>
      <c r="E23" s="25">
        <f t="shared" si="0"/>
        <v>-1739287.3000000007</v>
      </c>
      <c r="F23" s="54">
        <f>D23/C23</f>
        <v>0.93146804996119259</v>
      </c>
      <c r="G23" s="27"/>
      <c r="I23" s="78"/>
      <c r="J23" s="31"/>
      <c r="L23" s="31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4246669</v>
      </c>
      <c r="D24" s="25">
        <v>2199093</v>
      </c>
      <c r="E24" s="25">
        <f t="shared" si="0"/>
        <v>-2047576</v>
      </c>
      <c r="F24" s="54">
        <f>D24/C24</f>
        <v>0.51783951139116324</v>
      </c>
      <c r="G24" s="27"/>
      <c r="I24" s="78"/>
      <c r="J24" s="31"/>
      <c r="L24" s="31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233322</v>
      </c>
      <c r="D25" s="25"/>
      <c r="E25" s="25">
        <f t="shared" si="0"/>
        <v>-233322</v>
      </c>
      <c r="F25" s="54">
        <v>0</v>
      </c>
      <c r="G25" s="27"/>
      <c r="I25" s="78"/>
      <c r="J25" s="31"/>
      <c r="L25" s="31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22500000</v>
      </c>
      <c r="D26" s="25">
        <v>23361331</v>
      </c>
      <c r="E26" s="25">
        <f t="shared" si="0"/>
        <v>861331</v>
      </c>
      <c r="F26" s="54">
        <f>D26/C26</f>
        <v>1.0382813777777777</v>
      </c>
      <c r="G26" s="27"/>
      <c r="I26" s="78"/>
      <c r="J26" s="31"/>
      <c r="L26" s="31"/>
      <c r="Q26" s="61"/>
      <c r="R26" s="87">
        <f>IFERROR(ABS(1-S26),0)</f>
        <v>5.4185334868038781E-2</v>
      </c>
      <c r="S26" s="87">
        <f>IFERROR(D21/C21,0)</f>
        <v>1.0541853348680388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5">
        <f t="shared" si="0"/>
        <v>0</v>
      </c>
      <c r="F27" s="54">
        <v>0</v>
      </c>
      <c r="G27" s="27"/>
      <c r="J27" s="31"/>
      <c r="L27" s="31"/>
      <c r="Q27" s="61"/>
      <c r="R27" s="87">
        <f t="shared" ref="R27:R32" si="1">IFERROR(ABS(1-S27),0)</f>
        <v>0.22940945129622603</v>
      </c>
      <c r="S27" s="87">
        <f t="shared" ref="S27:S32" si="2">IFERROR(D22/C22,0)</f>
        <v>0.77059054870377397</v>
      </c>
      <c r="T27" s="85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87">
        <f>IFERROR(ABS(1-S28),0)</f>
        <v>6.853195003880741E-2</v>
      </c>
      <c r="S28" s="87">
        <f>IFERROR(D23/C23,0)</f>
        <v>0.93146804996119259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1"/>
        <v>0.48216048860883676</v>
      </c>
      <c r="S29" s="87">
        <f t="shared" si="2"/>
        <v>0.51783951139116324</v>
      </c>
      <c r="T29" s="86"/>
      <c r="U29" s="67"/>
      <c r="V29" s="67"/>
      <c r="W29" s="67"/>
    </row>
    <row r="30" spans="2:23" x14ac:dyDescent="0.25">
      <c r="Q30" s="61"/>
      <c r="R30" s="87">
        <f t="shared" si="1"/>
        <v>1</v>
      </c>
      <c r="S30" s="87">
        <f t="shared" si="2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1"/>
        <v>3.8281377777777736E-2</v>
      </c>
      <c r="S31" s="87">
        <f t="shared" si="2"/>
        <v>1.0382813777777777</v>
      </c>
      <c r="T31" s="82"/>
      <c r="U31" s="67"/>
      <c r="V31" s="67"/>
      <c r="W31" s="67"/>
    </row>
    <row r="32" spans="2:23" x14ac:dyDescent="0.25">
      <c r="Q32" s="61"/>
      <c r="R32" s="87">
        <f t="shared" si="1"/>
        <v>1</v>
      </c>
      <c r="S32" s="87">
        <f t="shared" si="2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2F78D-2B14-48A6-9037-0ED0BCFE8F4B}">
  <dimension ref="B1:W82"/>
  <sheetViews>
    <sheetView showGridLines="0" view="pageBreakPreview" zoomScaleNormal="100" zoomScaleSheetLayoutView="100" workbookViewId="0">
      <selection activeCell="C15" sqref="C15"/>
    </sheetView>
  </sheetViews>
  <sheetFormatPr baseColWidth="10" defaultRowHeight="14.25" x14ac:dyDescent="0.2"/>
  <cols>
    <col min="1" max="1" width="0.5703125" style="105" customWidth="1"/>
    <col min="2" max="2" width="47.140625" style="105" customWidth="1"/>
    <col min="3" max="3" width="26" style="105" customWidth="1"/>
    <col min="4" max="5" width="18.5703125" style="105" customWidth="1"/>
    <col min="6" max="6" width="18.7109375" style="105" customWidth="1"/>
    <col min="7" max="7" width="5.42578125" style="105" customWidth="1"/>
    <col min="8" max="8" width="3" style="105" customWidth="1"/>
    <col min="9" max="9" width="12.5703125" style="105" customWidth="1"/>
    <col min="10" max="10" width="14.140625" style="105" bestFit="1" customWidth="1"/>
    <col min="11" max="13" width="11.42578125" style="105"/>
    <col min="14" max="14" width="11.42578125" style="105" customWidth="1"/>
    <col min="15" max="15" width="12.5703125" style="105" customWidth="1"/>
    <col min="16" max="16" width="11.140625" style="105" customWidth="1"/>
    <col min="17" max="17" width="12" style="105" customWidth="1"/>
    <col min="18" max="18" width="18" style="106" customWidth="1"/>
    <col min="19" max="19" width="19.140625" style="106" customWidth="1"/>
    <col min="20" max="20" width="23.28515625" style="105" customWidth="1"/>
    <col min="21" max="16384" width="11.42578125" style="105"/>
  </cols>
  <sheetData>
    <row r="1" spans="2:22" ht="3.75" customHeight="1" x14ac:dyDescent="0.2"/>
    <row r="2" spans="2:22" x14ac:dyDescent="0.2">
      <c r="B2" s="107"/>
      <c r="C2" s="107"/>
      <c r="D2" s="107"/>
      <c r="E2" s="107"/>
      <c r="F2" s="107"/>
      <c r="G2" s="6"/>
      <c r="Q2" s="108"/>
      <c r="R2" s="109"/>
      <c r="S2" s="109"/>
      <c r="T2" s="108"/>
      <c r="U2" s="108"/>
      <c r="V2" s="108"/>
    </row>
    <row r="3" spans="2:22" x14ac:dyDescent="0.2">
      <c r="B3" s="107"/>
      <c r="C3" s="107"/>
      <c r="D3" s="107"/>
      <c r="E3" s="107"/>
      <c r="F3" s="107"/>
      <c r="G3" s="110"/>
      <c r="Q3" s="108"/>
      <c r="R3" s="109"/>
      <c r="S3" s="109"/>
      <c r="T3" s="108"/>
      <c r="U3" s="108"/>
      <c r="V3" s="108"/>
    </row>
    <row r="4" spans="2:22" x14ac:dyDescent="0.2">
      <c r="B4" s="107"/>
      <c r="C4" s="107"/>
      <c r="D4" s="107"/>
      <c r="E4" s="107"/>
      <c r="F4" s="107"/>
      <c r="G4" s="110"/>
      <c r="Q4" s="108"/>
      <c r="R4" s="109"/>
      <c r="S4" s="109"/>
      <c r="T4" s="108"/>
      <c r="U4" s="108"/>
      <c r="V4" s="108"/>
    </row>
    <row r="5" spans="2:22" x14ac:dyDescent="0.2">
      <c r="B5" s="107"/>
      <c r="C5" s="107"/>
      <c r="D5" s="107"/>
      <c r="E5" s="107"/>
      <c r="F5" s="107"/>
      <c r="G5" s="110"/>
      <c r="Q5" s="111"/>
      <c r="R5" s="112"/>
      <c r="S5" s="112"/>
      <c r="T5" s="111"/>
      <c r="U5" s="108"/>
      <c r="V5" s="108"/>
    </row>
    <row r="6" spans="2:22" x14ac:dyDescent="0.2">
      <c r="B6" s="107"/>
      <c r="C6" s="107"/>
      <c r="D6" s="107"/>
      <c r="E6" s="107"/>
      <c r="F6" s="107"/>
      <c r="Q6" s="111"/>
      <c r="R6" s="112"/>
      <c r="S6" s="112"/>
      <c r="T6" s="111"/>
      <c r="U6" s="108"/>
      <c r="V6" s="108"/>
    </row>
    <row r="7" spans="2:22" ht="15.75" x14ac:dyDescent="0.25">
      <c r="B7" s="152" t="s">
        <v>0</v>
      </c>
      <c r="C7" s="152"/>
      <c r="D7" s="152"/>
      <c r="E7" s="152"/>
      <c r="F7" s="152"/>
      <c r="Q7" s="111"/>
      <c r="R7" s="112"/>
      <c r="S7" s="112"/>
      <c r="T7" s="111"/>
      <c r="U7" s="108"/>
      <c r="V7" s="108"/>
    </row>
    <row r="8" spans="2:22" ht="15" customHeight="1" x14ac:dyDescent="0.25">
      <c r="B8" s="152" t="s">
        <v>1</v>
      </c>
      <c r="C8" s="152"/>
      <c r="D8" s="152"/>
      <c r="E8" s="152"/>
      <c r="F8" s="152"/>
      <c r="Q8" s="111"/>
      <c r="R8" s="112"/>
      <c r="S8" s="112"/>
      <c r="T8" s="111"/>
      <c r="U8" s="108"/>
      <c r="V8" s="108"/>
    </row>
    <row r="9" spans="2:22" ht="15.75" x14ac:dyDescent="0.25">
      <c r="B9" s="152" t="s">
        <v>2</v>
      </c>
      <c r="C9" s="152"/>
      <c r="D9" s="152"/>
      <c r="E9" s="152"/>
      <c r="F9" s="152"/>
      <c r="Q9" s="113"/>
      <c r="R9" s="87"/>
      <c r="S9" s="87"/>
      <c r="T9" s="114"/>
      <c r="U9" s="108"/>
      <c r="V9" s="108"/>
    </row>
    <row r="10" spans="2:22" ht="15.75" x14ac:dyDescent="0.25">
      <c r="B10" s="152" t="s">
        <v>122</v>
      </c>
      <c r="C10" s="152"/>
      <c r="D10" s="152"/>
      <c r="E10" s="152"/>
      <c r="F10" s="152"/>
      <c r="O10" s="115"/>
      <c r="P10" s="115"/>
      <c r="Q10" s="113"/>
      <c r="R10" s="87" t="s">
        <v>3</v>
      </c>
      <c r="S10" s="87" t="s">
        <v>4</v>
      </c>
      <c r="T10" s="114"/>
      <c r="U10" s="108"/>
      <c r="V10" s="108"/>
    </row>
    <row r="11" spans="2:22" ht="15.75" x14ac:dyDescent="0.2">
      <c r="B11" s="116" t="s">
        <v>5</v>
      </c>
      <c r="C11" s="117" t="s">
        <v>3</v>
      </c>
      <c r="D11" s="118" t="s">
        <v>4</v>
      </c>
      <c r="E11" s="118" t="s">
        <v>6</v>
      </c>
      <c r="F11" s="119" t="s">
        <v>7</v>
      </c>
      <c r="I11" s="120"/>
      <c r="J11" s="120"/>
      <c r="K11" s="120"/>
      <c r="L11" s="120"/>
      <c r="O11" s="115"/>
      <c r="P11" s="115"/>
      <c r="Q11" s="121"/>
      <c r="R11" s="87">
        <f>1-S11</f>
        <v>-6.2184192558729867E-2</v>
      </c>
      <c r="S11" s="87">
        <f>D14/C14</f>
        <v>1.0621841925587299</v>
      </c>
      <c r="T11" s="122"/>
      <c r="U11" s="108"/>
      <c r="V11" s="108"/>
    </row>
    <row r="12" spans="2:22" ht="15" x14ac:dyDescent="0.2">
      <c r="B12" s="123" t="s">
        <v>8</v>
      </c>
      <c r="C12" s="124">
        <f>SUM(C13:C16)</f>
        <v>634757460.28999996</v>
      </c>
      <c r="D12" s="124">
        <f>SUM(D13:D16)</f>
        <v>680242413.81000006</v>
      </c>
      <c r="E12" s="124">
        <f>D12-C12</f>
        <v>45484953.5200001</v>
      </c>
      <c r="F12" s="125">
        <f>D12/C12</f>
        <v>1.0716572177020487</v>
      </c>
      <c r="I12" s="120"/>
      <c r="J12" s="120"/>
      <c r="K12" s="120"/>
      <c r="L12" s="120"/>
      <c r="M12" s="120"/>
      <c r="N12" s="120"/>
      <c r="O12" s="115"/>
      <c r="P12" s="115"/>
      <c r="Q12" s="121"/>
      <c r="R12" s="87">
        <f>1-S12</f>
        <v>-5.688336080442391E-2</v>
      </c>
      <c r="S12" s="87">
        <f>D15/C15</f>
        <v>1.0568833608044239</v>
      </c>
      <c r="T12" s="122"/>
      <c r="U12" s="108"/>
      <c r="V12" s="108"/>
    </row>
    <row r="13" spans="2:22" x14ac:dyDescent="0.2">
      <c r="B13" s="24" t="s">
        <v>9</v>
      </c>
      <c r="C13" s="55">
        <v>28163039.289999999</v>
      </c>
      <c r="D13" s="55">
        <v>28163039</v>
      </c>
      <c r="E13" s="55">
        <f>D13-C13</f>
        <v>-0.28999999910593033</v>
      </c>
      <c r="F13" s="54">
        <f>D13/C13</f>
        <v>0.99999998970281589</v>
      </c>
      <c r="I13" s="120"/>
      <c r="J13" s="126"/>
      <c r="K13" s="126"/>
      <c r="L13" s="126"/>
      <c r="O13" s="115"/>
      <c r="P13" s="115"/>
      <c r="Q13" s="121"/>
      <c r="R13" s="87">
        <f>1-S13</f>
        <v>-0.83044408688890181</v>
      </c>
      <c r="S13" s="87">
        <f>D16/C16</f>
        <v>1.8304440868889018</v>
      </c>
      <c r="T13" s="122"/>
      <c r="U13" s="108"/>
      <c r="V13" s="108"/>
    </row>
    <row r="14" spans="2:22" x14ac:dyDescent="0.2">
      <c r="B14" s="24" t="s">
        <v>10</v>
      </c>
      <c r="C14" s="55">
        <v>363419057</v>
      </c>
      <c r="D14" s="55">
        <v>386017977.62</v>
      </c>
      <c r="E14" s="55">
        <f t="shared" ref="E14:E15" si="0">D14-C14</f>
        <v>22598920.620000005</v>
      </c>
      <c r="F14" s="54">
        <f t="shared" ref="F14:F15" si="1">D14/C14</f>
        <v>1.0621841925587299</v>
      </c>
      <c r="I14" s="120"/>
      <c r="J14" s="126"/>
      <c r="L14" s="126"/>
      <c r="O14" s="115"/>
      <c r="P14" s="115"/>
      <c r="Q14" s="121"/>
      <c r="R14" s="127"/>
      <c r="S14" s="127"/>
      <c r="T14" s="122"/>
      <c r="U14" s="108"/>
      <c r="V14" s="108"/>
    </row>
    <row r="15" spans="2:22" x14ac:dyDescent="0.2">
      <c r="B15" s="24" t="s">
        <v>11</v>
      </c>
      <c r="C15" s="55">
        <v>231471821</v>
      </c>
      <c r="D15" s="55">
        <v>244638716.11000001</v>
      </c>
      <c r="E15" s="55">
        <f t="shared" si="0"/>
        <v>13166895.110000014</v>
      </c>
      <c r="F15" s="54">
        <f t="shared" si="1"/>
        <v>1.0568833608044239</v>
      </c>
      <c r="I15" s="120"/>
      <c r="J15" s="126"/>
      <c r="L15" s="126"/>
      <c r="O15" s="115"/>
      <c r="P15" s="115"/>
      <c r="Q15" s="121"/>
      <c r="R15" s="127"/>
      <c r="S15" s="127"/>
      <c r="T15" s="122"/>
      <c r="U15" s="108"/>
      <c r="V15" s="108"/>
    </row>
    <row r="16" spans="2:22" x14ac:dyDescent="0.2">
      <c r="B16" s="24" t="s">
        <v>12</v>
      </c>
      <c r="C16" s="55">
        <v>11703543</v>
      </c>
      <c r="D16" s="55">
        <v>21422681.079999998</v>
      </c>
      <c r="E16" s="55">
        <f>D16-C16</f>
        <v>9719138.0799999982</v>
      </c>
      <c r="F16" s="54">
        <f>D16/C16</f>
        <v>1.8304440868889018</v>
      </c>
      <c r="I16" s="120"/>
      <c r="J16" s="126"/>
      <c r="L16" s="126"/>
      <c r="O16" s="115"/>
      <c r="P16" s="115"/>
      <c r="Q16" s="121"/>
      <c r="R16" s="127"/>
      <c r="S16" s="127"/>
      <c r="T16" s="122"/>
      <c r="U16" s="108"/>
      <c r="V16" s="108"/>
    </row>
    <row r="17" spans="2:23" ht="15.75" x14ac:dyDescent="0.2">
      <c r="B17" s="116" t="s">
        <v>13</v>
      </c>
      <c r="C17" s="117" t="s">
        <v>3</v>
      </c>
      <c r="D17" s="118" t="s">
        <v>4</v>
      </c>
      <c r="E17" s="118" t="s">
        <v>6</v>
      </c>
      <c r="F17" s="119" t="s">
        <v>7</v>
      </c>
      <c r="G17" s="115"/>
      <c r="I17" s="120"/>
      <c r="J17" s="120"/>
      <c r="K17" s="120"/>
      <c r="O17" s="115"/>
      <c r="P17" s="115"/>
      <c r="Q17" s="121"/>
      <c r="R17" s="127"/>
      <c r="S17" s="127"/>
      <c r="T17" s="122"/>
      <c r="U17" s="108"/>
      <c r="V17" s="108"/>
    </row>
    <row r="18" spans="2:23" ht="15" x14ac:dyDescent="0.2">
      <c r="B18" s="123" t="s">
        <v>14</v>
      </c>
      <c r="C18" s="124">
        <f>SUM(C19:C25)</f>
        <v>693899666</v>
      </c>
      <c r="D18" s="124">
        <f t="shared" ref="D18" si="2">SUM(D19:D25)</f>
        <v>641228814.11999989</v>
      </c>
      <c r="E18" s="124">
        <f>D18-C18</f>
        <v>-52670851.880000114</v>
      </c>
      <c r="F18" s="125">
        <f>D18/C18</f>
        <v>0.92409442681587906</v>
      </c>
      <c r="G18" s="115"/>
      <c r="I18" s="128"/>
      <c r="J18" s="128"/>
      <c r="K18" s="128"/>
      <c r="L18" s="128"/>
      <c r="M18" s="120"/>
      <c r="N18" s="120"/>
      <c r="Q18" s="121"/>
      <c r="R18" s="127"/>
      <c r="S18" s="127"/>
      <c r="T18" s="122"/>
      <c r="U18" s="108"/>
      <c r="V18" s="108"/>
    </row>
    <row r="19" spans="2:23" x14ac:dyDescent="0.2">
      <c r="B19" s="24" t="s">
        <v>48</v>
      </c>
      <c r="C19" s="55">
        <v>454357386</v>
      </c>
      <c r="D19" s="55">
        <v>484096608.20999998</v>
      </c>
      <c r="E19" s="55">
        <f>D19-C19</f>
        <v>29739222.209999979</v>
      </c>
      <c r="F19" s="54">
        <f>D19/C19</f>
        <v>1.065453370246302</v>
      </c>
      <c r="G19" s="115"/>
      <c r="I19" s="120"/>
      <c r="J19" s="126"/>
      <c r="L19" s="128"/>
      <c r="Q19" s="121"/>
      <c r="R19" s="127"/>
      <c r="S19" s="127"/>
      <c r="T19" s="122"/>
      <c r="U19" s="108"/>
      <c r="V19" s="108"/>
    </row>
    <row r="20" spans="2:23" x14ac:dyDescent="0.2">
      <c r="B20" s="24" t="s">
        <v>49</v>
      </c>
      <c r="C20" s="55">
        <v>138193110</v>
      </c>
      <c r="D20" s="55">
        <v>104716912.63</v>
      </c>
      <c r="E20" s="55">
        <f t="shared" ref="E20:E25" si="3">D20-C20</f>
        <v>-33476197.370000005</v>
      </c>
      <c r="F20" s="54">
        <f t="shared" ref="F20:F24" si="4">D20/C20</f>
        <v>0.75775784067671681</v>
      </c>
      <c r="G20" s="115"/>
      <c r="I20" s="120"/>
      <c r="J20" s="126"/>
      <c r="L20" s="128"/>
      <c r="Q20" s="121"/>
      <c r="R20" s="127"/>
      <c r="S20" s="127"/>
      <c r="T20" s="122"/>
      <c r="U20" s="108"/>
      <c r="V20" s="108"/>
    </row>
    <row r="21" spans="2:23" x14ac:dyDescent="0.2">
      <c r="B21" s="24" t="s">
        <v>17</v>
      </c>
      <c r="C21" s="55">
        <v>29554820</v>
      </c>
      <c r="D21" s="55">
        <v>26006715.120000001</v>
      </c>
      <c r="E21" s="55">
        <f t="shared" si="3"/>
        <v>-3548104.879999999</v>
      </c>
      <c r="F21" s="54">
        <f t="shared" si="4"/>
        <v>0.87994835089504864</v>
      </c>
      <c r="G21" s="115"/>
      <c r="I21" s="120"/>
      <c r="J21" s="126"/>
      <c r="L21" s="128"/>
      <c r="Q21" s="121"/>
      <c r="R21" s="127"/>
      <c r="S21" s="127"/>
      <c r="T21" s="122"/>
      <c r="U21" s="108"/>
      <c r="V21" s="108"/>
      <c r="W21" s="108"/>
    </row>
    <row r="22" spans="2:23" x14ac:dyDescent="0.2">
      <c r="B22" s="24" t="s">
        <v>18</v>
      </c>
      <c r="C22" s="55">
        <v>4853336</v>
      </c>
      <c r="D22" s="55">
        <v>2395799.2400000002</v>
      </c>
      <c r="E22" s="55">
        <f t="shared" si="3"/>
        <v>-2457536.7599999998</v>
      </c>
      <c r="F22" s="54">
        <f t="shared" si="4"/>
        <v>0.49363968206610881</v>
      </c>
      <c r="G22" s="115"/>
      <c r="I22" s="120"/>
      <c r="J22" s="126"/>
      <c r="L22" s="128"/>
      <c r="Q22" s="121"/>
      <c r="R22" s="127"/>
      <c r="S22" s="127"/>
      <c r="T22" s="122"/>
      <c r="U22" s="108"/>
      <c r="V22" s="108"/>
      <c r="W22" s="108"/>
    </row>
    <row r="23" spans="2:23" ht="14.25" customHeight="1" x14ac:dyDescent="0.2">
      <c r="B23" s="24" t="s">
        <v>19</v>
      </c>
      <c r="C23" s="55">
        <v>291655</v>
      </c>
      <c r="D23" s="55"/>
      <c r="E23" s="55">
        <f t="shared" si="3"/>
        <v>-291655</v>
      </c>
      <c r="F23" s="54">
        <v>0</v>
      </c>
      <c r="G23" s="115"/>
      <c r="I23" s="120"/>
      <c r="J23" s="126"/>
      <c r="L23" s="128"/>
      <c r="Q23" s="121"/>
      <c r="R23" s="87" t="s">
        <v>3</v>
      </c>
      <c r="S23" s="87" t="s">
        <v>4</v>
      </c>
      <c r="T23" s="129"/>
      <c r="U23" s="108"/>
      <c r="V23" s="108"/>
      <c r="W23" s="108"/>
    </row>
    <row r="24" spans="2:23" x14ac:dyDescent="0.2">
      <c r="B24" s="24" t="s">
        <v>50</v>
      </c>
      <c r="C24" s="55">
        <v>66649359</v>
      </c>
      <c r="D24" s="55">
        <v>24012778.920000002</v>
      </c>
      <c r="E24" s="55">
        <f t="shared" si="3"/>
        <v>-42636580.079999998</v>
      </c>
      <c r="F24" s="54">
        <f t="shared" si="4"/>
        <v>0.36028521924719487</v>
      </c>
      <c r="G24" s="115"/>
      <c r="I24" s="120"/>
      <c r="J24" s="126"/>
      <c r="L24" s="128"/>
      <c r="Q24" s="121"/>
      <c r="R24" s="87">
        <f>IFERROR(ABS(1-S24),0)</f>
        <v>6.5453370246302045E-2</v>
      </c>
      <c r="S24" s="87">
        <f>IFERROR(D19/C19,0)</f>
        <v>1.065453370246302</v>
      </c>
      <c r="T24" s="129"/>
      <c r="U24" s="108"/>
      <c r="V24" s="108"/>
      <c r="W24" s="108"/>
    </row>
    <row r="25" spans="2:23" x14ac:dyDescent="0.2">
      <c r="B25" s="28" t="s">
        <v>21</v>
      </c>
      <c r="C25" s="52">
        <v>0</v>
      </c>
      <c r="D25" s="52">
        <v>0</v>
      </c>
      <c r="E25" s="55">
        <f t="shared" si="3"/>
        <v>0</v>
      </c>
      <c r="F25" s="54">
        <v>0</v>
      </c>
      <c r="G25" s="115"/>
      <c r="J25" s="126"/>
      <c r="L25" s="128"/>
      <c r="Q25" s="121"/>
      <c r="R25" s="87">
        <f t="shared" ref="R25:R30" si="5">IFERROR(ABS(1-S25),0)</f>
        <v>0.24224215932328319</v>
      </c>
      <c r="S25" s="87">
        <f t="shared" ref="S25:S30" si="6">IFERROR(D20/C20,0)</f>
        <v>0.75775784067671681</v>
      </c>
      <c r="T25" s="130"/>
      <c r="U25" s="108"/>
      <c r="V25" s="108"/>
      <c r="W25" s="108"/>
    </row>
    <row r="26" spans="2:23" x14ac:dyDescent="0.2">
      <c r="B26" s="154" t="s">
        <v>22</v>
      </c>
      <c r="C26" s="154"/>
      <c r="D26" s="154"/>
      <c r="E26" s="154"/>
      <c r="F26" s="154"/>
      <c r="Q26" s="121"/>
      <c r="R26" s="87">
        <f>IFERROR(ABS(1-S26),0)</f>
        <v>0.12005164910495136</v>
      </c>
      <c r="S26" s="87">
        <f>IFERROR(D21/C21,0)</f>
        <v>0.87994835089504864</v>
      </c>
      <c r="T26" s="131"/>
      <c r="U26" s="108"/>
      <c r="V26" s="108"/>
      <c r="W26" s="108"/>
    </row>
    <row r="27" spans="2:23" x14ac:dyDescent="0.2">
      <c r="H27" s="126"/>
      <c r="Q27" s="121"/>
      <c r="R27" s="87">
        <f t="shared" si="5"/>
        <v>0.50636031793389114</v>
      </c>
      <c r="S27" s="87">
        <f t="shared" si="6"/>
        <v>0.49363968206610881</v>
      </c>
      <c r="T27" s="131"/>
      <c r="U27" s="108"/>
      <c r="V27" s="108"/>
      <c r="W27" s="108"/>
    </row>
    <row r="28" spans="2:23" x14ac:dyDescent="0.2">
      <c r="Q28" s="121"/>
      <c r="R28" s="87">
        <f t="shared" si="5"/>
        <v>1</v>
      </c>
      <c r="S28" s="87">
        <f t="shared" si="6"/>
        <v>0</v>
      </c>
      <c r="T28" s="129"/>
      <c r="U28" s="108"/>
      <c r="V28" s="108"/>
      <c r="W28" s="108"/>
    </row>
    <row r="29" spans="2:23" x14ac:dyDescent="0.2">
      <c r="B29" s="132"/>
      <c r="Q29" s="121"/>
      <c r="R29" s="87">
        <f t="shared" si="5"/>
        <v>0.63971478075280519</v>
      </c>
      <c r="S29" s="87">
        <f t="shared" si="6"/>
        <v>0.36028521924719487</v>
      </c>
      <c r="T29" s="129"/>
      <c r="U29" s="108"/>
      <c r="V29" s="108"/>
      <c r="W29" s="108"/>
    </row>
    <row r="30" spans="2:23" x14ac:dyDescent="0.2">
      <c r="Q30" s="121"/>
      <c r="R30" s="87">
        <f t="shared" si="5"/>
        <v>1</v>
      </c>
      <c r="S30" s="87">
        <f t="shared" si="6"/>
        <v>0</v>
      </c>
      <c r="T30" s="129"/>
      <c r="U30" s="108"/>
      <c r="V30" s="108"/>
      <c r="W30" s="108"/>
    </row>
    <row r="31" spans="2:23" x14ac:dyDescent="0.2">
      <c r="Q31" s="113"/>
      <c r="R31" s="133"/>
      <c r="S31" s="133"/>
      <c r="T31" s="130"/>
      <c r="U31" s="108"/>
      <c r="V31" s="108"/>
      <c r="W31" s="108"/>
    </row>
    <row r="32" spans="2:23" x14ac:dyDescent="0.2">
      <c r="Q32" s="113"/>
      <c r="R32" s="134"/>
      <c r="S32" s="134"/>
      <c r="T32" s="131"/>
      <c r="U32" s="108"/>
      <c r="V32" s="108"/>
      <c r="W32" s="108"/>
    </row>
    <row r="33" spans="17:23" x14ac:dyDescent="0.2">
      <c r="Q33" s="114"/>
      <c r="R33" s="131"/>
      <c r="S33" s="131"/>
      <c r="T33" s="131"/>
      <c r="U33" s="108"/>
      <c r="V33" s="108"/>
      <c r="W33" s="108"/>
    </row>
    <row r="34" spans="17:23" x14ac:dyDescent="0.2">
      <c r="Q34" s="111"/>
      <c r="R34" s="135"/>
      <c r="S34" s="135"/>
      <c r="T34" s="136"/>
      <c r="U34" s="108"/>
      <c r="V34" s="108"/>
      <c r="W34" s="108"/>
    </row>
    <row r="35" spans="17:23" x14ac:dyDescent="0.2">
      <c r="Q35" s="111"/>
      <c r="R35" s="137"/>
      <c r="S35" s="137"/>
      <c r="T35" s="111"/>
      <c r="U35" s="108"/>
      <c r="V35" s="108"/>
      <c r="W35" s="108"/>
    </row>
    <row r="36" spans="17:23" x14ac:dyDescent="0.2">
      <c r="Q36" s="111"/>
      <c r="R36" s="137"/>
      <c r="S36" s="137"/>
      <c r="T36" s="111"/>
      <c r="U36" s="108"/>
      <c r="V36" s="108"/>
      <c r="W36" s="108"/>
    </row>
    <row r="37" spans="17:23" x14ac:dyDescent="0.2">
      <c r="Q37" s="108"/>
      <c r="R37" s="138"/>
      <c r="S37" s="138"/>
      <c r="T37" s="108"/>
      <c r="U37" s="108"/>
      <c r="V37" s="108"/>
      <c r="W37" s="108"/>
    </row>
    <row r="38" spans="17:23" x14ac:dyDescent="0.2">
      <c r="Q38" s="108"/>
      <c r="R38" s="138"/>
      <c r="S38" s="138"/>
      <c r="T38" s="108"/>
      <c r="U38" s="108"/>
      <c r="V38" s="108"/>
      <c r="W38" s="108"/>
    </row>
    <row r="39" spans="17:23" x14ac:dyDescent="0.2">
      <c r="Q39" s="108"/>
      <c r="R39" s="138"/>
      <c r="S39" s="138"/>
      <c r="T39" s="108"/>
      <c r="U39" s="108"/>
      <c r="V39" s="108"/>
      <c r="W39" s="108"/>
    </row>
    <row r="40" spans="17:23" x14ac:dyDescent="0.2">
      <c r="Q40" s="108"/>
      <c r="R40" s="109"/>
      <c r="S40" s="109"/>
      <c r="T40" s="108"/>
      <c r="U40" s="108"/>
      <c r="V40" s="108"/>
      <c r="W40" s="108"/>
    </row>
    <row r="41" spans="17:23" x14ac:dyDescent="0.2">
      <c r="Q41" s="108"/>
      <c r="R41" s="109"/>
      <c r="S41" s="109"/>
      <c r="T41" s="108"/>
      <c r="U41" s="108"/>
      <c r="V41" s="108"/>
      <c r="W41" s="108"/>
    </row>
    <row r="42" spans="17:23" x14ac:dyDescent="0.2">
      <c r="Q42" s="108"/>
      <c r="R42" s="109"/>
      <c r="S42" s="109"/>
      <c r="T42" s="108"/>
      <c r="U42" s="108"/>
      <c r="V42" s="108"/>
      <c r="W42" s="108"/>
    </row>
    <row r="43" spans="17:23" x14ac:dyDescent="0.2">
      <c r="Q43" s="108"/>
      <c r="R43" s="109"/>
      <c r="S43" s="109"/>
      <c r="T43" s="108"/>
      <c r="U43" s="108"/>
      <c r="V43" s="108"/>
      <c r="W43" s="108"/>
    </row>
    <row r="44" spans="17:23" x14ac:dyDescent="0.2">
      <c r="Q44" s="108"/>
      <c r="R44" s="109"/>
      <c r="S44" s="109"/>
      <c r="T44" s="108"/>
      <c r="U44" s="108"/>
      <c r="V44" s="108"/>
      <c r="W44" s="108"/>
    </row>
    <row r="45" spans="17:23" x14ac:dyDescent="0.2">
      <c r="Q45" s="108"/>
      <c r="R45" s="109"/>
      <c r="S45" s="109"/>
      <c r="T45" s="108"/>
      <c r="U45" s="108"/>
      <c r="V45" s="108"/>
      <c r="W45" s="108"/>
    </row>
    <row r="46" spans="17:23" x14ac:dyDescent="0.2">
      <c r="Q46" s="108"/>
      <c r="R46" s="109"/>
      <c r="S46" s="109"/>
      <c r="T46" s="108"/>
      <c r="U46" s="108"/>
      <c r="V46" s="108"/>
      <c r="W46" s="108"/>
    </row>
    <row r="47" spans="17:23" x14ac:dyDescent="0.2">
      <c r="Q47" s="108"/>
      <c r="R47" s="109"/>
      <c r="S47" s="109"/>
      <c r="T47" s="108"/>
      <c r="U47" s="108"/>
      <c r="V47" s="108"/>
      <c r="W47" s="108"/>
    </row>
    <row r="48" spans="17:23" x14ac:dyDescent="0.2">
      <c r="Q48" s="108"/>
      <c r="R48" s="109"/>
      <c r="S48" s="109"/>
      <c r="T48" s="108"/>
      <c r="U48" s="108"/>
      <c r="V48" s="108"/>
      <c r="W48" s="108"/>
    </row>
    <row r="49" spans="2:23" x14ac:dyDescent="0.2">
      <c r="Q49" s="108"/>
      <c r="R49" s="109"/>
      <c r="S49" s="109"/>
      <c r="T49" s="108"/>
      <c r="U49" s="108"/>
      <c r="V49" s="108"/>
      <c r="W49" s="108"/>
    </row>
    <row r="50" spans="2:23" x14ac:dyDescent="0.2">
      <c r="B50" s="32" t="s">
        <v>22</v>
      </c>
      <c r="Q50" s="108"/>
      <c r="R50" s="109"/>
      <c r="S50" s="109"/>
      <c r="T50" s="108"/>
      <c r="U50" s="108"/>
      <c r="V50" s="108"/>
      <c r="W50" s="108"/>
    </row>
    <row r="51" spans="2:23" x14ac:dyDescent="0.2">
      <c r="Q51" s="108"/>
      <c r="R51" s="109"/>
      <c r="S51" s="109"/>
      <c r="T51" s="108"/>
      <c r="U51" s="108"/>
      <c r="V51" s="108"/>
      <c r="W51" s="108"/>
    </row>
    <row r="52" spans="2:23" x14ac:dyDescent="0.2">
      <c r="Q52" s="108"/>
      <c r="R52" s="109"/>
      <c r="S52" s="109"/>
      <c r="T52" s="108"/>
      <c r="U52" s="108"/>
      <c r="V52" s="108"/>
      <c r="W52" s="108"/>
    </row>
    <row r="53" spans="2:23" x14ac:dyDescent="0.2">
      <c r="Q53" s="108"/>
      <c r="R53" s="109"/>
      <c r="S53" s="109"/>
      <c r="T53" s="108"/>
      <c r="U53" s="108"/>
      <c r="V53" s="108"/>
      <c r="W53" s="108"/>
    </row>
    <row r="54" spans="2:23" x14ac:dyDescent="0.2">
      <c r="Q54" s="108"/>
      <c r="R54" s="109"/>
      <c r="S54" s="109"/>
      <c r="T54" s="108"/>
      <c r="U54" s="108"/>
      <c r="V54" s="108"/>
      <c r="W54" s="108"/>
    </row>
    <row r="55" spans="2:23" x14ac:dyDescent="0.2">
      <c r="Q55" s="108"/>
      <c r="R55" s="109"/>
      <c r="S55" s="109"/>
      <c r="T55" s="108"/>
      <c r="U55" s="108"/>
      <c r="V55" s="108"/>
      <c r="W55" s="108"/>
    </row>
    <row r="56" spans="2:23" x14ac:dyDescent="0.2">
      <c r="Q56" s="108"/>
      <c r="R56" s="109"/>
      <c r="S56" s="109"/>
      <c r="T56" s="108"/>
      <c r="U56" s="108"/>
      <c r="V56" s="108"/>
      <c r="W56" s="108"/>
    </row>
    <row r="57" spans="2:23" x14ac:dyDescent="0.2">
      <c r="Q57" s="108"/>
      <c r="R57" s="109"/>
      <c r="S57" s="109"/>
      <c r="T57" s="108"/>
      <c r="U57" s="108"/>
      <c r="V57" s="108"/>
      <c r="W57" s="108"/>
    </row>
    <row r="58" spans="2:23" x14ac:dyDescent="0.2">
      <c r="Q58" s="108"/>
      <c r="R58" s="109"/>
      <c r="S58" s="109"/>
      <c r="T58" s="108"/>
      <c r="U58" s="108"/>
      <c r="V58" s="108"/>
      <c r="W58" s="108"/>
    </row>
    <row r="59" spans="2:23" x14ac:dyDescent="0.2">
      <c r="Q59" s="108"/>
      <c r="R59" s="109"/>
      <c r="S59" s="109"/>
      <c r="T59" s="108"/>
      <c r="U59" s="108"/>
      <c r="V59" s="108"/>
      <c r="W59" s="108"/>
    </row>
    <row r="60" spans="2:23" x14ac:dyDescent="0.2">
      <c r="Q60" s="108"/>
      <c r="R60" s="109"/>
      <c r="S60" s="109"/>
      <c r="T60" s="108"/>
      <c r="U60" s="108"/>
      <c r="V60" s="108"/>
      <c r="W60" s="108"/>
    </row>
    <row r="61" spans="2:23" x14ac:dyDescent="0.2">
      <c r="Q61" s="108"/>
      <c r="R61" s="109"/>
      <c r="S61" s="109"/>
      <c r="T61" s="108"/>
      <c r="U61" s="108"/>
      <c r="V61" s="108"/>
      <c r="W61" s="108"/>
    </row>
    <row r="62" spans="2:23" x14ac:dyDescent="0.2">
      <c r="Q62" s="108"/>
      <c r="R62" s="109"/>
      <c r="S62" s="109"/>
      <c r="T62" s="108"/>
      <c r="U62" s="108"/>
      <c r="V62" s="108"/>
      <c r="W62" s="108"/>
    </row>
    <row r="63" spans="2:23" x14ac:dyDescent="0.2">
      <c r="Q63" s="108"/>
      <c r="R63" s="109"/>
      <c r="S63" s="109"/>
      <c r="T63" s="108"/>
      <c r="U63" s="108"/>
      <c r="V63" s="108"/>
      <c r="W63" s="108"/>
    </row>
    <row r="64" spans="2:23" x14ac:dyDescent="0.2">
      <c r="Q64" s="108"/>
      <c r="R64" s="109"/>
      <c r="S64" s="109"/>
      <c r="T64" s="108"/>
      <c r="U64" s="108"/>
      <c r="V64" s="108"/>
      <c r="W64" s="108"/>
    </row>
    <row r="65" spans="2:23" x14ac:dyDescent="0.2">
      <c r="Q65" s="108"/>
      <c r="R65" s="109"/>
      <c r="S65" s="109"/>
      <c r="T65" s="108"/>
      <c r="U65" s="108"/>
      <c r="V65" s="108"/>
      <c r="W65" s="108"/>
    </row>
    <row r="66" spans="2:23" x14ac:dyDescent="0.2">
      <c r="Q66" s="108"/>
      <c r="R66" s="109"/>
      <c r="S66" s="109"/>
      <c r="T66" s="108"/>
      <c r="U66" s="108"/>
      <c r="V66" s="108"/>
      <c r="W66" s="108"/>
    </row>
    <row r="67" spans="2:23" x14ac:dyDescent="0.2">
      <c r="Q67" s="108"/>
      <c r="R67" s="109"/>
      <c r="S67" s="109"/>
      <c r="T67" s="108"/>
      <c r="U67" s="108"/>
      <c r="V67" s="108"/>
      <c r="W67" s="108"/>
    </row>
    <row r="68" spans="2:23" x14ac:dyDescent="0.2">
      <c r="Q68" s="108"/>
      <c r="R68" s="109"/>
      <c r="S68" s="109"/>
      <c r="T68" s="108"/>
      <c r="U68" s="108"/>
      <c r="V68" s="108"/>
      <c r="W68" s="108"/>
    </row>
    <row r="69" spans="2:23" x14ac:dyDescent="0.2">
      <c r="Q69" s="108"/>
      <c r="R69" s="109"/>
      <c r="S69" s="109"/>
      <c r="T69" s="108"/>
      <c r="U69" s="108"/>
      <c r="V69" s="108"/>
      <c r="W69" s="108"/>
    </row>
    <row r="70" spans="2:23" x14ac:dyDescent="0.2">
      <c r="Q70" s="108"/>
      <c r="R70" s="109"/>
      <c r="S70" s="109"/>
      <c r="T70" s="108"/>
      <c r="U70" s="108"/>
      <c r="V70" s="108"/>
      <c r="W70" s="108"/>
    </row>
    <row r="71" spans="2:23" x14ac:dyDescent="0.2">
      <c r="B71" s="32" t="s">
        <v>22</v>
      </c>
      <c r="Q71" s="108"/>
      <c r="R71" s="109"/>
      <c r="S71" s="109"/>
      <c r="T71" s="108"/>
      <c r="U71" s="108"/>
      <c r="V71" s="108"/>
      <c r="W71" s="108"/>
    </row>
    <row r="72" spans="2:23" x14ac:dyDescent="0.2">
      <c r="Q72" s="108"/>
      <c r="R72" s="109"/>
      <c r="S72" s="109"/>
      <c r="T72" s="108"/>
      <c r="U72" s="108"/>
      <c r="V72" s="108"/>
      <c r="W72" s="108"/>
    </row>
    <row r="73" spans="2:23" x14ac:dyDescent="0.2">
      <c r="Q73" s="108"/>
      <c r="R73" s="109"/>
      <c r="S73" s="109"/>
      <c r="T73" s="108"/>
      <c r="U73" s="108"/>
      <c r="V73" s="108"/>
      <c r="W73" s="108"/>
    </row>
    <row r="74" spans="2:23" x14ac:dyDescent="0.2">
      <c r="Q74" s="108"/>
      <c r="R74" s="109"/>
      <c r="S74" s="109"/>
      <c r="T74" s="108"/>
      <c r="U74" s="108"/>
      <c r="V74" s="108"/>
      <c r="W74" s="108"/>
    </row>
    <row r="75" spans="2:23" x14ac:dyDescent="0.2">
      <c r="Q75" s="108"/>
      <c r="R75" s="109"/>
      <c r="S75" s="109"/>
      <c r="T75" s="108"/>
      <c r="U75" s="108"/>
      <c r="V75" s="108"/>
      <c r="W75" s="108"/>
    </row>
    <row r="76" spans="2:23" x14ac:dyDescent="0.2">
      <c r="Q76" s="108"/>
      <c r="R76" s="109"/>
      <c r="S76" s="109"/>
      <c r="T76" s="108"/>
      <c r="U76" s="108"/>
      <c r="V76" s="108"/>
      <c r="W76" s="108"/>
    </row>
    <row r="77" spans="2:23" x14ac:dyDescent="0.2">
      <c r="Q77" s="108"/>
      <c r="R77" s="109"/>
      <c r="S77" s="109"/>
      <c r="T77" s="108"/>
      <c r="U77" s="108"/>
      <c r="V77" s="108"/>
      <c r="W77" s="108"/>
    </row>
    <row r="78" spans="2:23" x14ac:dyDescent="0.2">
      <c r="Q78" s="108"/>
      <c r="R78" s="109"/>
      <c r="S78" s="109"/>
      <c r="T78" s="108"/>
      <c r="U78" s="108"/>
      <c r="V78" s="108"/>
      <c r="W78" s="108"/>
    </row>
    <row r="79" spans="2:23" x14ac:dyDescent="0.2">
      <c r="Q79" s="108"/>
      <c r="R79" s="109"/>
      <c r="S79" s="109"/>
      <c r="T79" s="108"/>
      <c r="U79" s="108"/>
      <c r="V79" s="108"/>
      <c r="W79" s="108"/>
    </row>
    <row r="80" spans="2:23" x14ac:dyDescent="0.2">
      <c r="Q80" s="108"/>
      <c r="R80" s="109"/>
      <c r="S80" s="109"/>
      <c r="T80" s="108"/>
      <c r="U80" s="108"/>
      <c r="V80" s="108"/>
      <c r="W80" s="108"/>
    </row>
    <row r="81" spans="17:23" x14ac:dyDescent="0.2">
      <c r="Q81" s="108"/>
      <c r="R81" s="109"/>
      <c r="S81" s="109"/>
      <c r="T81" s="108"/>
      <c r="U81" s="108"/>
      <c r="V81" s="108"/>
      <c r="W81" s="108"/>
    </row>
    <row r="82" spans="17:23" x14ac:dyDescent="0.2">
      <c r="Q82" s="108"/>
      <c r="R82" s="109"/>
      <c r="S82" s="109"/>
      <c r="T82" s="108"/>
      <c r="U82" s="108"/>
      <c r="V82" s="108"/>
      <c r="W82" s="108"/>
    </row>
  </sheetData>
  <mergeCells count="5">
    <mergeCell ref="B7:F7"/>
    <mergeCell ref="B8:F8"/>
    <mergeCell ref="B9:F9"/>
    <mergeCell ref="B10:F10"/>
    <mergeCell ref="B26:F26"/>
  </mergeCells>
  <printOptions horizontalCentered="1"/>
  <pageMargins left="0.15748031496062992" right="0.15748031496062992" top="0.19685039370078741" bottom="0.15748031496062992" header="0.15748031496062992" footer="0.15748031496062992"/>
  <pageSetup scale="53" orientation="landscape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68CCE-A508-4605-B42B-B14D7EF98121}">
  <dimension ref="B1:W82"/>
  <sheetViews>
    <sheetView showGridLines="0" view="pageBreakPreview" topLeftCell="C46" zoomScaleNormal="100" zoomScaleSheetLayoutView="100" workbookViewId="0">
      <selection activeCell="D16" sqref="D16"/>
    </sheetView>
  </sheetViews>
  <sheetFormatPr baseColWidth="10" defaultRowHeight="14.25" x14ac:dyDescent="0.2"/>
  <cols>
    <col min="1" max="1" width="0.5703125" style="105" customWidth="1"/>
    <col min="2" max="2" width="47.140625" style="105" customWidth="1"/>
    <col min="3" max="3" width="26" style="105" customWidth="1"/>
    <col min="4" max="5" width="18.5703125" style="105" customWidth="1"/>
    <col min="6" max="6" width="18.7109375" style="105" customWidth="1"/>
    <col min="7" max="7" width="5.42578125" style="105" customWidth="1"/>
    <col min="8" max="8" width="3" style="105" customWidth="1"/>
    <col min="9" max="9" width="12.5703125" style="105" customWidth="1"/>
    <col min="10" max="10" width="14.140625" style="105" bestFit="1" customWidth="1"/>
    <col min="11" max="13" width="11.42578125" style="105"/>
    <col min="14" max="14" width="11.42578125" style="105" customWidth="1"/>
    <col min="15" max="15" width="12.5703125" style="105" customWidth="1"/>
    <col min="16" max="16" width="11.140625" style="105" customWidth="1"/>
    <col min="17" max="17" width="12" style="105" customWidth="1"/>
    <col min="18" max="18" width="18" style="106" customWidth="1"/>
    <col min="19" max="19" width="19.140625" style="106" customWidth="1"/>
    <col min="20" max="20" width="23.28515625" style="105" customWidth="1"/>
    <col min="21" max="16384" width="11.42578125" style="105"/>
  </cols>
  <sheetData>
    <row r="1" spans="2:22" ht="3.75" customHeight="1" x14ac:dyDescent="0.2"/>
    <row r="2" spans="2:22" x14ac:dyDescent="0.2">
      <c r="B2" s="107"/>
      <c r="C2" s="107"/>
      <c r="D2" s="107"/>
      <c r="E2" s="107"/>
      <c r="F2" s="107"/>
      <c r="G2" s="6"/>
      <c r="Q2" s="108"/>
      <c r="R2" s="109"/>
      <c r="S2" s="109"/>
      <c r="T2" s="108"/>
      <c r="U2" s="108"/>
      <c r="V2" s="108"/>
    </row>
    <row r="3" spans="2:22" x14ac:dyDescent="0.2">
      <c r="B3" s="107"/>
      <c r="C3" s="107"/>
      <c r="D3" s="107"/>
      <c r="E3" s="107"/>
      <c r="F3" s="107"/>
      <c r="G3" s="110"/>
      <c r="Q3" s="108"/>
      <c r="R3" s="109"/>
      <c r="S3" s="109"/>
      <c r="T3" s="108"/>
      <c r="U3" s="108"/>
      <c r="V3" s="108"/>
    </row>
    <row r="4" spans="2:22" x14ac:dyDescent="0.2">
      <c r="B4" s="107"/>
      <c r="C4" s="107"/>
      <c r="D4" s="107"/>
      <c r="E4" s="107"/>
      <c r="F4" s="107"/>
      <c r="G4" s="110"/>
      <c r="Q4" s="108"/>
      <c r="R4" s="109"/>
      <c r="S4" s="109"/>
      <c r="T4" s="108"/>
      <c r="U4" s="108"/>
      <c r="V4" s="108"/>
    </row>
    <row r="5" spans="2:22" x14ac:dyDescent="0.2">
      <c r="B5" s="107"/>
      <c r="C5" s="107"/>
      <c r="D5" s="107"/>
      <c r="E5" s="107"/>
      <c r="F5" s="107"/>
      <c r="G5" s="110"/>
      <c r="Q5" s="111"/>
      <c r="R5" s="112"/>
      <c r="S5" s="112"/>
      <c r="T5" s="111"/>
      <c r="U5" s="108"/>
      <c r="V5" s="108"/>
    </row>
    <row r="6" spans="2:22" x14ac:dyDescent="0.2">
      <c r="B6" s="107"/>
      <c r="C6" s="107"/>
      <c r="D6" s="107"/>
      <c r="E6" s="107"/>
      <c r="F6" s="107"/>
      <c r="Q6" s="111"/>
      <c r="R6" s="112"/>
      <c r="S6" s="112"/>
      <c r="T6" s="111"/>
      <c r="U6" s="108"/>
      <c r="V6" s="108"/>
    </row>
    <row r="7" spans="2:22" ht="15.75" x14ac:dyDescent="0.25">
      <c r="B7" s="152" t="s">
        <v>0</v>
      </c>
      <c r="C7" s="152"/>
      <c r="D7" s="152"/>
      <c r="E7" s="152"/>
      <c r="F7" s="152"/>
      <c r="Q7" s="111"/>
      <c r="R7" s="112"/>
      <c r="S7" s="112"/>
      <c r="T7" s="111"/>
      <c r="U7" s="108"/>
      <c r="V7" s="108"/>
    </row>
    <row r="8" spans="2:22" ht="15" customHeight="1" x14ac:dyDescent="0.25">
      <c r="B8" s="152" t="s">
        <v>1</v>
      </c>
      <c r="C8" s="152"/>
      <c r="D8" s="152"/>
      <c r="E8" s="152"/>
      <c r="F8" s="152"/>
      <c r="Q8" s="111"/>
      <c r="R8" s="112"/>
      <c r="S8" s="112"/>
      <c r="T8" s="111"/>
      <c r="U8" s="108"/>
      <c r="V8" s="108"/>
    </row>
    <row r="9" spans="2:22" ht="15.75" x14ac:dyDescent="0.25">
      <c r="B9" s="152" t="s">
        <v>2</v>
      </c>
      <c r="C9" s="152"/>
      <c r="D9" s="152"/>
      <c r="E9" s="152"/>
      <c r="F9" s="152"/>
      <c r="Q9" s="113"/>
      <c r="R9" s="87"/>
      <c r="S9" s="87"/>
      <c r="T9" s="114"/>
      <c r="U9" s="108"/>
      <c r="V9" s="108"/>
    </row>
    <row r="10" spans="2:22" ht="15.75" x14ac:dyDescent="0.25">
      <c r="B10" s="152" t="s">
        <v>123</v>
      </c>
      <c r="C10" s="152"/>
      <c r="D10" s="152"/>
      <c r="E10" s="152"/>
      <c r="F10" s="152"/>
      <c r="O10" s="115"/>
      <c r="P10" s="115"/>
      <c r="Q10" s="113"/>
      <c r="R10" s="87" t="s">
        <v>3</v>
      </c>
      <c r="S10" s="87" t="s">
        <v>4</v>
      </c>
      <c r="T10" s="114"/>
      <c r="U10" s="108"/>
      <c r="V10" s="108"/>
    </row>
    <row r="11" spans="2:22" ht="15.75" x14ac:dyDescent="0.2">
      <c r="B11" s="116" t="s">
        <v>5</v>
      </c>
      <c r="C11" s="117" t="s">
        <v>3</v>
      </c>
      <c r="D11" s="118" t="s">
        <v>4</v>
      </c>
      <c r="E11" s="118" t="s">
        <v>6</v>
      </c>
      <c r="F11" s="119" t="s">
        <v>7</v>
      </c>
      <c r="I11" s="120"/>
      <c r="J11" s="120"/>
      <c r="K11" s="120"/>
      <c r="L11" s="120"/>
      <c r="O11" s="115"/>
      <c r="P11" s="115"/>
      <c r="Q11" s="121"/>
      <c r="R11" s="87">
        <f>1-S11</f>
        <v>-6.0981796228912533E-2</v>
      </c>
      <c r="S11" s="87">
        <f>D14/C14</f>
        <v>1.0609817962289125</v>
      </c>
      <c r="T11" s="122"/>
      <c r="U11" s="108"/>
      <c r="V11" s="108"/>
    </row>
    <row r="12" spans="2:22" ht="15" x14ac:dyDescent="0.2">
      <c r="B12" s="123" t="s">
        <v>8</v>
      </c>
      <c r="C12" s="124">
        <f>SUM(C13:C16)</f>
        <v>716298626.28999996</v>
      </c>
      <c r="D12" s="124">
        <f>SUM(D13:D16)</f>
        <v>770585405.09000003</v>
      </c>
      <c r="E12" s="124">
        <f>D12-C12</f>
        <v>54286778.800000072</v>
      </c>
      <c r="F12" s="125">
        <f>D12/C12</f>
        <v>1.0757879141569393</v>
      </c>
      <c r="I12" s="120"/>
      <c r="J12" s="120"/>
      <c r="K12" s="120"/>
      <c r="L12" s="120"/>
      <c r="M12" s="120"/>
      <c r="N12" s="120"/>
      <c r="O12" s="115"/>
      <c r="P12" s="115"/>
      <c r="Q12" s="121"/>
      <c r="R12" s="87">
        <f>1-S12</f>
        <v>-5.7261471069265379E-2</v>
      </c>
      <c r="S12" s="87">
        <f>D15/C15</f>
        <v>1.0572614710692654</v>
      </c>
      <c r="T12" s="122"/>
      <c r="U12" s="108"/>
      <c r="V12" s="108"/>
    </row>
    <row r="13" spans="2:22" x14ac:dyDescent="0.2">
      <c r="B13" s="24" t="s">
        <v>9</v>
      </c>
      <c r="C13" s="55">
        <v>28163039.289999999</v>
      </c>
      <c r="D13" s="55">
        <v>28163039</v>
      </c>
      <c r="E13" s="55">
        <f>D13-C13</f>
        <v>-0.28999999910593033</v>
      </c>
      <c r="F13" s="54">
        <f>D13/C13</f>
        <v>0.99999998970281589</v>
      </c>
      <c r="I13" s="120"/>
      <c r="J13" s="126"/>
      <c r="K13" s="126"/>
      <c r="L13" s="126"/>
      <c r="O13" s="115"/>
      <c r="P13" s="115"/>
      <c r="Q13" s="121"/>
      <c r="R13" s="87">
        <f>1-S13</f>
        <v>-0.97926860937833515</v>
      </c>
      <c r="S13" s="87">
        <f>D16/C16</f>
        <v>1.9792686093783352</v>
      </c>
      <c r="T13" s="122"/>
      <c r="U13" s="108"/>
      <c r="V13" s="108"/>
    </row>
    <row r="14" spans="2:22" x14ac:dyDescent="0.2">
      <c r="B14" s="24" t="s">
        <v>10</v>
      </c>
      <c r="C14" s="55">
        <v>411643168</v>
      </c>
      <c r="D14" s="55">
        <v>436745907.79000002</v>
      </c>
      <c r="E14" s="55">
        <f t="shared" ref="E14:E15" si="0">D14-C14</f>
        <v>25102739.790000021</v>
      </c>
      <c r="F14" s="54">
        <f t="shared" ref="F14:F15" si="1">D14/C14</f>
        <v>1.0609817962289125</v>
      </c>
      <c r="I14" s="120"/>
      <c r="J14" s="126"/>
      <c r="L14" s="126"/>
      <c r="O14" s="115"/>
      <c r="P14" s="115"/>
      <c r="Q14" s="121"/>
      <c r="R14" s="127"/>
      <c r="S14" s="127"/>
      <c r="T14" s="122"/>
      <c r="U14" s="108"/>
      <c r="V14" s="108"/>
    </row>
    <row r="15" spans="2:22" x14ac:dyDescent="0.2">
      <c r="B15" s="24" t="s">
        <v>11</v>
      </c>
      <c r="C15" s="55">
        <v>262011320</v>
      </c>
      <c r="D15" s="55">
        <v>277014473.62</v>
      </c>
      <c r="E15" s="55">
        <f t="shared" si="0"/>
        <v>15003153.620000005</v>
      </c>
      <c r="F15" s="54">
        <f t="shared" si="1"/>
        <v>1.0572614710692654</v>
      </c>
      <c r="I15" s="120"/>
      <c r="J15" s="126"/>
      <c r="L15" s="126"/>
      <c r="O15" s="115"/>
      <c r="P15" s="115"/>
      <c r="Q15" s="121"/>
      <c r="R15" s="127"/>
      <c r="S15" s="127"/>
      <c r="T15" s="122"/>
      <c r="U15" s="108"/>
      <c r="V15" s="108"/>
    </row>
    <row r="16" spans="2:22" x14ac:dyDescent="0.2">
      <c r="B16" s="24" t="s">
        <v>12</v>
      </c>
      <c r="C16" s="55">
        <v>14481099</v>
      </c>
      <c r="D16" s="55">
        <v>28661984.68</v>
      </c>
      <c r="E16" s="55">
        <f>D16-C16</f>
        <v>14180885.68</v>
      </c>
      <c r="F16" s="54">
        <f>D16/C16</f>
        <v>1.9792686093783352</v>
      </c>
      <c r="I16" s="120"/>
      <c r="J16" s="126"/>
      <c r="L16" s="126"/>
      <c r="O16" s="115"/>
      <c r="P16" s="115"/>
      <c r="Q16" s="121"/>
      <c r="R16" s="127"/>
      <c r="S16" s="127"/>
      <c r="T16" s="122"/>
      <c r="U16" s="108"/>
      <c r="V16" s="108"/>
    </row>
    <row r="17" spans="2:23" ht="15.75" x14ac:dyDescent="0.2">
      <c r="B17" s="116" t="s">
        <v>13</v>
      </c>
      <c r="C17" s="117" t="s">
        <v>3</v>
      </c>
      <c r="D17" s="118" t="s">
        <v>4</v>
      </c>
      <c r="E17" s="118" t="s">
        <v>6</v>
      </c>
      <c r="F17" s="119" t="s">
        <v>7</v>
      </c>
      <c r="G17" s="115"/>
      <c r="I17" s="120"/>
      <c r="J17" s="120"/>
      <c r="K17" s="120"/>
      <c r="O17" s="115"/>
      <c r="P17" s="115"/>
      <c r="Q17" s="121"/>
      <c r="R17" s="127"/>
      <c r="S17" s="127"/>
      <c r="T17" s="122"/>
      <c r="U17" s="108"/>
      <c r="V17" s="108"/>
    </row>
    <row r="18" spans="2:23" ht="15" x14ac:dyDescent="0.2">
      <c r="B18" s="123" t="s">
        <v>14</v>
      </c>
      <c r="C18" s="124">
        <f>SUM(C19:C25)</f>
        <v>764621461</v>
      </c>
      <c r="D18" s="124">
        <f t="shared" ref="D18" si="2">SUM(D19:D25)</f>
        <v>699885718.95999992</v>
      </c>
      <c r="E18" s="124">
        <f>D18-C18</f>
        <v>-64735742.040000081</v>
      </c>
      <c r="F18" s="125">
        <f>D18/C18</f>
        <v>0.91533622146135385</v>
      </c>
      <c r="G18" s="115"/>
      <c r="I18" s="128"/>
      <c r="J18" s="128"/>
      <c r="K18" s="128"/>
      <c r="L18" s="128"/>
      <c r="M18" s="120"/>
      <c r="N18" s="120"/>
      <c r="Q18" s="121"/>
      <c r="R18" s="127"/>
      <c r="S18" s="127"/>
      <c r="T18" s="122"/>
      <c r="U18" s="108"/>
      <c r="V18" s="108"/>
    </row>
    <row r="19" spans="2:23" x14ac:dyDescent="0.2">
      <c r="B19" s="24" t="s">
        <v>48</v>
      </c>
      <c r="C19" s="55">
        <v>498844647</v>
      </c>
      <c r="D19" s="55">
        <v>528495577.95999998</v>
      </c>
      <c r="E19" s="55">
        <f>D19-C19</f>
        <v>29650930.959999979</v>
      </c>
      <c r="F19" s="54">
        <f>D19/C19</f>
        <v>1.0594392084556137</v>
      </c>
      <c r="G19" s="115"/>
      <c r="I19" s="120"/>
      <c r="J19" s="126"/>
      <c r="L19" s="128"/>
      <c r="Q19" s="121"/>
      <c r="R19" s="127"/>
      <c r="S19" s="127"/>
      <c r="T19" s="122"/>
      <c r="U19" s="108"/>
      <c r="V19" s="108"/>
    </row>
    <row r="20" spans="2:23" x14ac:dyDescent="0.2">
      <c r="B20" s="24" t="s">
        <v>49</v>
      </c>
      <c r="C20" s="55">
        <v>156225665</v>
      </c>
      <c r="D20" s="55">
        <v>114341052.61</v>
      </c>
      <c r="E20" s="55">
        <f t="shared" ref="E20:E25" si="3">D20-C20</f>
        <v>-41884612.390000001</v>
      </c>
      <c r="F20" s="54">
        <f t="shared" ref="F20:F24" si="4">D20/C20</f>
        <v>0.73189672522757387</v>
      </c>
      <c r="G20" s="115"/>
      <c r="I20" s="120"/>
      <c r="J20" s="126"/>
      <c r="L20" s="128"/>
      <c r="Q20" s="121"/>
      <c r="R20" s="127"/>
      <c r="S20" s="127"/>
      <c r="T20" s="122"/>
      <c r="U20" s="108"/>
      <c r="V20" s="108"/>
    </row>
    <row r="21" spans="2:23" x14ac:dyDescent="0.2">
      <c r="B21" s="24" t="s">
        <v>17</v>
      </c>
      <c r="C21" s="55">
        <v>33730422</v>
      </c>
      <c r="D21" s="55">
        <v>30188956.390000001</v>
      </c>
      <c r="E21" s="55">
        <f t="shared" si="3"/>
        <v>-3541465.6099999994</v>
      </c>
      <c r="F21" s="54">
        <f t="shared" si="4"/>
        <v>0.89500678022943203</v>
      </c>
      <c r="G21" s="115"/>
      <c r="I21" s="120"/>
      <c r="J21" s="126"/>
      <c r="L21" s="128"/>
      <c r="Q21" s="121"/>
      <c r="R21" s="127"/>
      <c r="S21" s="127"/>
      <c r="T21" s="122"/>
      <c r="U21" s="108"/>
      <c r="V21" s="108"/>
      <c r="W21" s="108"/>
    </row>
    <row r="22" spans="2:23" x14ac:dyDescent="0.2">
      <c r="B22" s="24" t="s">
        <v>18</v>
      </c>
      <c r="C22" s="55">
        <v>5460003</v>
      </c>
      <c r="D22" s="55">
        <v>2636799</v>
      </c>
      <c r="E22" s="55">
        <f t="shared" si="3"/>
        <v>-2823204</v>
      </c>
      <c r="F22" s="54">
        <f t="shared" si="4"/>
        <v>0.48292995443409098</v>
      </c>
      <c r="G22" s="115"/>
      <c r="I22" s="120"/>
      <c r="J22" s="126"/>
      <c r="L22" s="128"/>
      <c r="Q22" s="121"/>
      <c r="R22" s="127"/>
      <c r="S22" s="127"/>
      <c r="T22" s="122"/>
      <c r="U22" s="108"/>
      <c r="V22" s="108"/>
      <c r="W22" s="108"/>
    </row>
    <row r="23" spans="2:23" ht="14.25" customHeight="1" x14ac:dyDescent="0.2">
      <c r="B23" s="24" t="s">
        <v>19</v>
      </c>
      <c r="C23" s="55">
        <v>291655</v>
      </c>
      <c r="D23" s="55"/>
      <c r="E23" s="55">
        <f t="shared" si="3"/>
        <v>-291655</v>
      </c>
      <c r="F23" s="54">
        <v>0</v>
      </c>
      <c r="G23" s="115"/>
      <c r="I23" s="120"/>
      <c r="J23" s="126"/>
      <c r="L23" s="128"/>
      <c r="Q23" s="121"/>
      <c r="R23" s="87" t="s">
        <v>3</v>
      </c>
      <c r="S23" s="87" t="s">
        <v>4</v>
      </c>
      <c r="T23" s="129"/>
      <c r="U23" s="108"/>
      <c r="V23" s="108"/>
      <c r="W23" s="108"/>
    </row>
    <row r="24" spans="2:23" x14ac:dyDescent="0.2">
      <c r="B24" s="24" t="s">
        <v>50</v>
      </c>
      <c r="C24" s="55">
        <v>70069069</v>
      </c>
      <c r="D24" s="55">
        <v>24223333</v>
      </c>
      <c r="E24" s="55">
        <f t="shared" si="3"/>
        <v>-45845736</v>
      </c>
      <c r="F24" s="54">
        <f t="shared" si="4"/>
        <v>0.34570650567656325</v>
      </c>
      <c r="G24" s="115"/>
      <c r="I24" s="120"/>
      <c r="J24" s="126"/>
      <c r="L24" s="128"/>
      <c r="Q24" s="121"/>
      <c r="R24" s="87">
        <f>IFERROR(ABS(1-S24),0)</f>
        <v>5.9439208455613679E-2</v>
      </c>
      <c r="S24" s="87">
        <f>IFERROR(D19/C19,0)</f>
        <v>1.0594392084556137</v>
      </c>
      <c r="T24" s="129"/>
      <c r="U24" s="108"/>
      <c r="V24" s="108"/>
      <c r="W24" s="108"/>
    </row>
    <row r="25" spans="2:23" x14ac:dyDescent="0.2">
      <c r="B25" s="28" t="s">
        <v>21</v>
      </c>
      <c r="C25" s="55">
        <v>0</v>
      </c>
      <c r="D25" s="55">
        <v>0</v>
      </c>
      <c r="E25" s="55">
        <f t="shared" si="3"/>
        <v>0</v>
      </c>
      <c r="F25" s="54">
        <v>0</v>
      </c>
      <c r="G25" s="115"/>
      <c r="J25" s="126"/>
      <c r="L25" s="128"/>
      <c r="Q25" s="121"/>
      <c r="R25" s="87">
        <f t="shared" ref="R25:R30" si="5">IFERROR(ABS(1-S25),0)</f>
        <v>0.26810327477242613</v>
      </c>
      <c r="S25" s="87">
        <f t="shared" ref="S25:S30" si="6">IFERROR(D20/C20,0)</f>
        <v>0.73189672522757387</v>
      </c>
      <c r="T25" s="130"/>
      <c r="U25" s="108"/>
      <c r="V25" s="108"/>
      <c r="W25" s="108"/>
    </row>
    <row r="26" spans="2:23" x14ac:dyDescent="0.2">
      <c r="B26" s="154" t="s">
        <v>22</v>
      </c>
      <c r="C26" s="154"/>
      <c r="D26" s="154"/>
      <c r="E26" s="154"/>
      <c r="F26" s="154"/>
      <c r="Q26" s="121"/>
      <c r="R26" s="87">
        <f>IFERROR(ABS(1-S26),0)</f>
        <v>0.10499321977056797</v>
      </c>
      <c r="S26" s="87">
        <f>IFERROR(D21/C21,0)</f>
        <v>0.89500678022943203</v>
      </c>
      <c r="T26" s="131"/>
      <c r="U26" s="108"/>
      <c r="V26" s="108"/>
      <c r="W26" s="108"/>
    </row>
    <row r="27" spans="2:23" x14ac:dyDescent="0.2">
      <c r="H27" s="126"/>
      <c r="Q27" s="121"/>
      <c r="R27" s="87">
        <f t="shared" si="5"/>
        <v>0.51707004556590896</v>
      </c>
      <c r="S27" s="87">
        <f t="shared" si="6"/>
        <v>0.48292995443409098</v>
      </c>
      <c r="T27" s="131"/>
      <c r="U27" s="108"/>
      <c r="V27" s="108"/>
      <c r="W27" s="108"/>
    </row>
    <row r="28" spans="2:23" x14ac:dyDescent="0.2">
      <c r="Q28" s="121"/>
      <c r="R28" s="87">
        <f t="shared" si="5"/>
        <v>1</v>
      </c>
      <c r="S28" s="87">
        <f t="shared" si="6"/>
        <v>0</v>
      </c>
      <c r="T28" s="129"/>
      <c r="U28" s="108"/>
      <c r="V28" s="108"/>
      <c r="W28" s="108"/>
    </row>
    <row r="29" spans="2:23" x14ac:dyDescent="0.2">
      <c r="B29" s="132"/>
      <c r="Q29" s="121"/>
      <c r="R29" s="87">
        <f t="shared" si="5"/>
        <v>0.65429349432343675</v>
      </c>
      <c r="S29" s="87">
        <f t="shared" si="6"/>
        <v>0.34570650567656325</v>
      </c>
      <c r="T29" s="129"/>
      <c r="U29" s="108"/>
      <c r="V29" s="108"/>
      <c r="W29" s="108"/>
    </row>
    <row r="30" spans="2:23" x14ac:dyDescent="0.2">
      <c r="Q30" s="121"/>
      <c r="R30" s="87">
        <f t="shared" si="5"/>
        <v>1</v>
      </c>
      <c r="S30" s="87">
        <f t="shared" si="6"/>
        <v>0</v>
      </c>
      <c r="T30" s="129"/>
      <c r="U30" s="108"/>
      <c r="V30" s="108"/>
      <c r="W30" s="108"/>
    </row>
    <row r="31" spans="2:23" x14ac:dyDescent="0.2">
      <c r="Q31" s="113"/>
      <c r="R31" s="133"/>
      <c r="S31" s="133"/>
      <c r="T31" s="130"/>
      <c r="U31" s="108"/>
      <c r="V31" s="108"/>
      <c r="W31" s="108"/>
    </row>
    <row r="32" spans="2:23" x14ac:dyDescent="0.2">
      <c r="Q32" s="113"/>
      <c r="R32" s="134"/>
      <c r="S32" s="134"/>
      <c r="T32" s="131"/>
      <c r="U32" s="108"/>
      <c r="V32" s="108"/>
      <c r="W32" s="108"/>
    </row>
    <row r="33" spans="17:23" x14ac:dyDescent="0.2">
      <c r="Q33" s="114"/>
      <c r="R33" s="131"/>
      <c r="S33" s="131"/>
      <c r="T33" s="131"/>
      <c r="U33" s="108"/>
      <c r="V33" s="108"/>
      <c r="W33" s="108"/>
    </row>
    <row r="34" spans="17:23" x14ac:dyDescent="0.2">
      <c r="Q34" s="111"/>
      <c r="R34" s="135"/>
      <c r="S34" s="135"/>
      <c r="T34" s="136"/>
      <c r="U34" s="108"/>
      <c r="V34" s="108"/>
      <c r="W34" s="108"/>
    </row>
    <row r="35" spans="17:23" x14ac:dyDescent="0.2">
      <c r="Q35" s="111"/>
      <c r="R35" s="137"/>
      <c r="S35" s="137"/>
      <c r="T35" s="111"/>
      <c r="U35" s="108"/>
      <c r="V35" s="108"/>
      <c r="W35" s="108"/>
    </row>
    <row r="36" spans="17:23" x14ac:dyDescent="0.2">
      <c r="Q36" s="111"/>
      <c r="R36" s="137"/>
      <c r="S36" s="137"/>
      <c r="T36" s="111"/>
      <c r="U36" s="108"/>
      <c r="V36" s="108"/>
      <c r="W36" s="108"/>
    </row>
    <row r="37" spans="17:23" x14ac:dyDescent="0.2">
      <c r="Q37" s="108"/>
      <c r="R37" s="138"/>
      <c r="S37" s="138"/>
      <c r="T37" s="108"/>
      <c r="U37" s="108"/>
      <c r="V37" s="108"/>
      <c r="W37" s="108"/>
    </row>
    <row r="38" spans="17:23" x14ac:dyDescent="0.2">
      <c r="Q38" s="108"/>
      <c r="R38" s="138"/>
      <c r="S38" s="138"/>
      <c r="T38" s="108"/>
      <c r="U38" s="108"/>
      <c r="V38" s="108"/>
      <c r="W38" s="108"/>
    </row>
    <row r="39" spans="17:23" x14ac:dyDescent="0.2">
      <c r="Q39" s="108"/>
      <c r="R39" s="138"/>
      <c r="S39" s="138"/>
      <c r="T39" s="108"/>
      <c r="U39" s="108"/>
      <c r="V39" s="108"/>
      <c r="W39" s="108"/>
    </row>
    <row r="40" spans="17:23" x14ac:dyDescent="0.2">
      <c r="Q40" s="108"/>
      <c r="R40" s="109"/>
      <c r="S40" s="109"/>
      <c r="T40" s="108"/>
      <c r="U40" s="108"/>
      <c r="V40" s="108"/>
      <c r="W40" s="108"/>
    </row>
    <row r="41" spans="17:23" x14ac:dyDescent="0.2">
      <c r="Q41" s="108"/>
      <c r="R41" s="109"/>
      <c r="S41" s="109"/>
      <c r="T41" s="108"/>
      <c r="U41" s="108"/>
      <c r="V41" s="108"/>
      <c r="W41" s="108"/>
    </row>
    <row r="42" spans="17:23" x14ac:dyDescent="0.2">
      <c r="Q42" s="108"/>
      <c r="R42" s="109"/>
      <c r="S42" s="109"/>
      <c r="T42" s="108"/>
      <c r="U42" s="108"/>
      <c r="V42" s="108"/>
      <c r="W42" s="108"/>
    </row>
    <row r="43" spans="17:23" x14ac:dyDescent="0.2">
      <c r="Q43" s="108"/>
      <c r="R43" s="109"/>
      <c r="S43" s="109"/>
      <c r="T43" s="108"/>
      <c r="U43" s="108"/>
      <c r="V43" s="108"/>
      <c r="W43" s="108"/>
    </row>
    <row r="44" spans="17:23" x14ac:dyDescent="0.2">
      <c r="Q44" s="108"/>
      <c r="R44" s="109"/>
      <c r="S44" s="109"/>
      <c r="T44" s="108"/>
      <c r="U44" s="108"/>
      <c r="V44" s="108"/>
      <c r="W44" s="108"/>
    </row>
    <row r="45" spans="17:23" x14ac:dyDescent="0.2">
      <c r="Q45" s="108"/>
      <c r="R45" s="109"/>
      <c r="S45" s="109"/>
      <c r="T45" s="108"/>
      <c r="U45" s="108"/>
      <c r="V45" s="108"/>
      <c r="W45" s="108"/>
    </row>
    <row r="46" spans="17:23" x14ac:dyDescent="0.2">
      <c r="Q46" s="108"/>
      <c r="R46" s="109"/>
      <c r="S46" s="109"/>
      <c r="T46" s="108"/>
      <c r="U46" s="108"/>
      <c r="V46" s="108"/>
      <c r="W46" s="108"/>
    </row>
    <row r="47" spans="17:23" x14ac:dyDescent="0.2">
      <c r="Q47" s="108"/>
      <c r="R47" s="109"/>
      <c r="S47" s="109"/>
      <c r="T47" s="108"/>
      <c r="U47" s="108"/>
      <c r="V47" s="108"/>
      <c r="W47" s="108"/>
    </row>
    <row r="48" spans="17:23" x14ac:dyDescent="0.2">
      <c r="Q48" s="108"/>
      <c r="R48" s="109"/>
      <c r="S48" s="109"/>
      <c r="T48" s="108"/>
      <c r="U48" s="108"/>
      <c r="V48" s="108"/>
      <c r="W48" s="108"/>
    </row>
    <row r="49" spans="2:23" x14ac:dyDescent="0.2">
      <c r="Q49" s="108"/>
      <c r="R49" s="109"/>
      <c r="S49" s="109"/>
      <c r="T49" s="108"/>
      <c r="U49" s="108"/>
      <c r="V49" s="108"/>
      <c r="W49" s="108"/>
    </row>
    <row r="50" spans="2:23" x14ac:dyDescent="0.2">
      <c r="B50" s="32" t="s">
        <v>22</v>
      </c>
      <c r="Q50" s="108"/>
      <c r="R50" s="109"/>
      <c r="S50" s="109"/>
      <c r="T50" s="108"/>
      <c r="U50" s="108"/>
      <c r="V50" s="108"/>
      <c r="W50" s="108"/>
    </row>
    <row r="51" spans="2:23" x14ac:dyDescent="0.2">
      <c r="Q51" s="108"/>
      <c r="R51" s="109"/>
      <c r="S51" s="109"/>
      <c r="T51" s="108"/>
      <c r="U51" s="108"/>
      <c r="V51" s="108"/>
      <c r="W51" s="108"/>
    </row>
    <row r="52" spans="2:23" x14ac:dyDescent="0.2">
      <c r="Q52" s="108"/>
      <c r="R52" s="109"/>
      <c r="S52" s="109"/>
      <c r="T52" s="108"/>
      <c r="U52" s="108"/>
      <c r="V52" s="108"/>
      <c r="W52" s="108"/>
    </row>
    <row r="53" spans="2:23" x14ac:dyDescent="0.2">
      <c r="Q53" s="108"/>
      <c r="R53" s="109"/>
      <c r="S53" s="109"/>
      <c r="T53" s="108"/>
      <c r="U53" s="108"/>
      <c r="V53" s="108"/>
      <c r="W53" s="108"/>
    </row>
    <row r="54" spans="2:23" x14ac:dyDescent="0.2">
      <c r="Q54" s="108"/>
      <c r="R54" s="109"/>
      <c r="S54" s="109"/>
      <c r="T54" s="108"/>
      <c r="U54" s="108"/>
      <c r="V54" s="108"/>
      <c r="W54" s="108"/>
    </row>
    <row r="55" spans="2:23" x14ac:dyDescent="0.2">
      <c r="Q55" s="108"/>
      <c r="R55" s="109"/>
      <c r="S55" s="109"/>
      <c r="T55" s="108"/>
      <c r="U55" s="108"/>
      <c r="V55" s="108"/>
      <c r="W55" s="108"/>
    </row>
    <row r="56" spans="2:23" x14ac:dyDescent="0.2">
      <c r="Q56" s="108"/>
      <c r="R56" s="109"/>
      <c r="S56" s="109"/>
      <c r="T56" s="108"/>
      <c r="U56" s="108"/>
      <c r="V56" s="108"/>
      <c r="W56" s="108"/>
    </row>
    <row r="57" spans="2:23" x14ac:dyDescent="0.2">
      <c r="Q57" s="108"/>
      <c r="R57" s="109"/>
      <c r="S57" s="109"/>
      <c r="T57" s="108"/>
      <c r="U57" s="108"/>
      <c r="V57" s="108"/>
      <c r="W57" s="108"/>
    </row>
    <row r="58" spans="2:23" x14ac:dyDescent="0.2">
      <c r="Q58" s="108"/>
      <c r="R58" s="109"/>
      <c r="S58" s="109"/>
      <c r="T58" s="108"/>
      <c r="U58" s="108"/>
      <c r="V58" s="108"/>
      <c r="W58" s="108"/>
    </row>
    <row r="59" spans="2:23" x14ac:dyDescent="0.2">
      <c r="Q59" s="108"/>
      <c r="R59" s="109"/>
      <c r="S59" s="109"/>
      <c r="T59" s="108"/>
      <c r="U59" s="108"/>
      <c r="V59" s="108"/>
      <c r="W59" s="108"/>
    </row>
    <row r="60" spans="2:23" x14ac:dyDescent="0.2">
      <c r="Q60" s="108"/>
      <c r="R60" s="109"/>
      <c r="S60" s="109"/>
      <c r="T60" s="108"/>
      <c r="U60" s="108"/>
      <c r="V60" s="108"/>
      <c r="W60" s="108"/>
    </row>
    <row r="61" spans="2:23" x14ac:dyDescent="0.2">
      <c r="Q61" s="108"/>
      <c r="R61" s="109"/>
      <c r="S61" s="109"/>
      <c r="T61" s="108"/>
      <c r="U61" s="108"/>
      <c r="V61" s="108"/>
      <c r="W61" s="108"/>
    </row>
    <row r="62" spans="2:23" x14ac:dyDescent="0.2">
      <c r="Q62" s="108"/>
      <c r="R62" s="109"/>
      <c r="S62" s="109"/>
      <c r="T62" s="108"/>
      <c r="U62" s="108"/>
      <c r="V62" s="108"/>
      <c r="W62" s="108"/>
    </row>
    <row r="63" spans="2:23" x14ac:dyDescent="0.2">
      <c r="Q63" s="108"/>
      <c r="R63" s="109"/>
      <c r="S63" s="109"/>
      <c r="T63" s="108"/>
      <c r="U63" s="108"/>
      <c r="V63" s="108"/>
      <c r="W63" s="108"/>
    </row>
    <row r="64" spans="2:23" x14ac:dyDescent="0.2">
      <c r="Q64" s="108"/>
      <c r="R64" s="109"/>
      <c r="S64" s="109"/>
      <c r="T64" s="108"/>
      <c r="U64" s="108"/>
      <c r="V64" s="108"/>
      <c r="W64" s="108"/>
    </row>
    <row r="65" spans="2:23" x14ac:dyDescent="0.2">
      <c r="Q65" s="108"/>
      <c r="R65" s="109"/>
      <c r="S65" s="109"/>
      <c r="T65" s="108"/>
      <c r="U65" s="108"/>
      <c r="V65" s="108"/>
      <c r="W65" s="108"/>
    </row>
    <row r="66" spans="2:23" x14ac:dyDescent="0.2">
      <c r="Q66" s="108"/>
      <c r="R66" s="109"/>
      <c r="S66" s="109"/>
      <c r="T66" s="108"/>
      <c r="U66" s="108"/>
      <c r="V66" s="108"/>
      <c r="W66" s="108"/>
    </row>
    <row r="67" spans="2:23" x14ac:dyDescent="0.2">
      <c r="Q67" s="108"/>
      <c r="R67" s="109"/>
      <c r="S67" s="109"/>
      <c r="T67" s="108"/>
      <c r="U67" s="108"/>
      <c r="V67" s="108"/>
      <c r="W67" s="108"/>
    </row>
    <row r="68" spans="2:23" x14ac:dyDescent="0.2">
      <c r="Q68" s="108"/>
      <c r="R68" s="109"/>
      <c r="S68" s="109"/>
      <c r="T68" s="108"/>
      <c r="U68" s="108"/>
      <c r="V68" s="108"/>
      <c r="W68" s="108"/>
    </row>
    <row r="69" spans="2:23" x14ac:dyDescent="0.2">
      <c r="Q69" s="108"/>
      <c r="R69" s="109"/>
      <c r="S69" s="109"/>
      <c r="T69" s="108"/>
      <c r="U69" s="108"/>
      <c r="V69" s="108"/>
      <c r="W69" s="108"/>
    </row>
    <row r="70" spans="2:23" x14ac:dyDescent="0.2">
      <c r="Q70" s="108"/>
      <c r="R70" s="109"/>
      <c r="S70" s="109"/>
      <c r="T70" s="108"/>
      <c r="U70" s="108"/>
      <c r="V70" s="108"/>
      <c r="W70" s="108"/>
    </row>
    <row r="71" spans="2:23" x14ac:dyDescent="0.2">
      <c r="B71" s="32" t="s">
        <v>22</v>
      </c>
      <c r="Q71" s="108"/>
      <c r="R71" s="109"/>
      <c r="S71" s="109"/>
      <c r="T71" s="108"/>
      <c r="U71" s="108"/>
      <c r="V71" s="108"/>
      <c r="W71" s="108"/>
    </row>
    <row r="72" spans="2:23" x14ac:dyDescent="0.2">
      <c r="Q72" s="108"/>
      <c r="R72" s="109"/>
      <c r="S72" s="109"/>
      <c r="T72" s="108"/>
      <c r="U72" s="108"/>
      <c r="V72" s="108"/>
      <c r="W72" s="108"/>
    </row>
    <row r="73" spans="2:23" x14ac:dyDescent="0.2">
      <c r="Q73" s="108"/>
      <c r="R73" s="109"/>
      <c r="S73" s="109"/>
      <c r="T73" s="108"/>
      <c r="U73" s="108"/>
      <c r="V73" s="108"/>
      <c r="W73" s="108"/>
    </row>
    <row r="74" spans="2:23" x14ac:dyDescent="0.2">
      <c r="Q74" s="108"/>
      <c r="R74" s="109"/>
      <c r="S74" s="109"/>
      <c r="T74" s="108"/>
      <c r="U74" s="108"/>
      <c r="V74" s="108"/>
      <c r="W74" s="108"/>
    </row>
    <row r="75" spans="2:23" x14ac:dyDescent="0.2">
      <c r="Q75" s="108"/>
      <c r="R75" s="109"/>
      <c r="S75" s="109"/>
      <c r="T75" s="108"/>
      <c r="U75" s="108"/>
      <c r="V75" s="108"/>
      <c r="W75" s="108"/>
    </row>
    <row r="76" spans="2:23" x14ac:dyDescent="0.2">
      <c r="Q76" s="108"/>
      <c r="R76" s="109"/>
      <c r="S76" s="109"/>
      <c r="T76" s="108"/>
      <c r="U76" s="108"/>
      <c r="V76" s="108"/>
      <c r="W76" s="108"/>
    </row>
    <row r="77" spans="2:23" x14ac:dyDescent="0.2">
      <c r="Q77" s="108"/>
      <c r="R77" s="109"/>
      <c r="S77" s="109"/>
      <c r="T77" s="108"/>
      <c r="U77" s="108"/>
      <c r="V77" s="108"/>
      <c r="W77" s="108"/>
    </row>
    <row r="78" spans="2:23" x14ac:dyDescent="0.2">
      <c r="Q78" s="108"/>
      <c r="R78" s="109"/>
      <c r="S78" s="109"/>
      <c r="T78" s="108"/>
      <c r="U78" s="108"/>
      <c r="V78" s="108"/>
      <c r="W78" s="108"/>
    </row>
    <row r="79" spans="2:23" x14ac:dyDescent="0.2">
      <c r="Q79" s="108"/>
      <c r="R79" s="109"/>
      <c r="S79" s="109"/>
      <c r="T79" s="108"/>
      <c r="U79" s="108"/>
      <c r="V79" s="108"/>
      <c r="W79" s="108"/>
    </row>
    <row r="80" spans="2:23" x14ac:dyDescent="0.2">
      <c r="Q80" s="108"/>
      <c r="R80" s="109"/>
      <c r="S80" s="109"/>
      <c r="T80" s="108"/>
      <c r="U80" s="108"/>
      <c r="V80" s="108"/>
      <c r="W80" s="108"/>
    </row>
    <row r="81" spans="17:23" x14ac:dyDescent="0.2">
      <c r="Q81" s="108"/>
      <c r="R81" s="109"/>
      <c r="S81" s="109"/>
      <c r="T81" s="108"/>
      <c r="U81" s="108"/>
      <c r="V81" s="108"/>
      <c r="W81" s="108"/>
    </row>
    <row r="82" spans="17:23" x14ac:dyDescent="0.2">
      <c r="Q82" s="108"/>
      <c r="R82" s="109"/>
      <c r="S82" s="109"/>
      <c r="T82" s="108"/>
      <c r="U82" s="108"/>
      <c r="V82" s="108"/>
      <c r="W82" s="108"/>
    </row>
  </sheetData>
  <mergeCells count="5">
    <mergeCell ref="B7:F7"/>
    <mergeCell ref="B8:F8"/>
    <mergeCell ref="B9:F9"/>
    <mergeCell ref="B10:F10"/>
    <mergeCell ref="B26:F26"/>
  </mergeCells>
  <printOptions horizontalCentered="1"/>
  <pageMargins left="0.15748031496062992" right="0.15748031496062992" top="0.19685039370078741" bottom="0.15748031496062992" header="0.15748031496062992" footer="0.15748031496062992"/>
  <pageSetup scale="53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W84"/>
  <sheetViews>
    <sheetView showGridLines="0" view="pageBreakPreview" topLeftCell="A4" zoomScaleNormal="100" zoomScaleSheetLayoutView="100" workbookViewId="0">
      <selection activeCell="I14" sqref="I14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5" width="11.42578125" style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83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83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83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83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83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83"/>
      <c r="T7" s="69"/>
      <c r="U7" s="67"/>
      <c r="V7" s="67"/>
    </row>
    <row r="8" spans="2:22" ht="15.75" x14ac:dyDescent="0.25">
      <c r="B8" s="151" t="s">
        <v>0</v>
      </c>
      <c r="C8" s="152"/>
      <c r="D8" s="152"/>
      <c r="E8" s="152"/>
      <c r="F8" s="153"/>
      <c r="Q8" s="69"/>
      <c r="R8" s="70"/>
      <c r="S8" s="83"/>
      <c r="T8" s="84"/>
      <c r="U8" s="67"/>
      <c r="V8" s="67"/>
    </row>
    <row r="9" spans="2:22" ht="15" customHeight="1" x14ac:dyDescent="0.25">
      <c r="B9" s="151" t="s">
        <v>1</v>
      </c>
      <c r="C9" s="152"/>
      <c r="D9" s="152"/>
      <c r="E9" s="152"/>
      <c r="F9" s="153"/>
      <c r="Q9" s="69"/>
      <c r="R9" s="70"/>
      <c r="S9" s="83"/>
      <c r="T9" s="84"/>
      <c r="U9" s="67"/>
      <c r="V9" s="67"/>
    </row>
    <row r="10" spans="2:22" ht="15.75" x14ac:dyDescent="0.25">
      <c r="B10" s="151" t="s">
        <v>2</v>
      </c>
      <c r="C10" s="152"/>
      <c r="D10" s="152"/>
      <c r="E10" s="152"/>
      <c r="F10" s="153"/>
      <c r="Q10" s="69"/>
      <c r="R10" s="77"/>
      <c r="S10" s="79"/>
      <c r="T10" s="84"/>
      <c r="U10" s="67"/>
      <c r="V10" s="67"/>
    </row>
    <row r="11" spans="2:22" ht="15.75" x14ac:dyDescent="0.25">
      <c r="B11" s="151" t="s">
        <v>35</v>
      </c>
      <c r="C11" s="152"/>
      <c r="D11" s="152"/>
      <c r="E11" s="152"/>
      <c r="F11" s="153"/>
      <c r="Q11" s="69"/>
      <c r="R11" s="77" t="s">
        <v>3</v>
      </c>
      <c r="S11" s="79"/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Q12" s="40"/>
      <c r="R12" s="77"/>
      <c r="S12" s="79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Q13" s="40"/>
      <c r="R13" s="77">
        <v>-1.8995657985747538E-3</v>
      </c>
      <c r="S13" s="79"/>
      <c r="T13" s="80"/>
      <c r="U13" s="67"/>
      <c r="V13" s="67"/>
    </row>
    <row r="14" spans="2:22" x14ac:dyDescent="0.25">
      <c r="B14" s="21" t="s">
        <v>8</v>
      </c>
      <c r="C14" s="22">
        <v>451774716.60000002</v>
      </c>
      <c r="D14" s="22">
        <v>452895334.57999998</v>
      </c>
      <c r="E14" s="22">
        <v>1120617.9799999595</v>
      </c>
      <c r="F14" s="23">
        <v>1.0024804796258489</v>
      </c>
      <c r="I14" s="78"/>
      <c r="Q14" s="40"/>
      <c r="R14" s="77">
        <v>3.5592744054439018E-3</v>
      </c>
      <c r="S14" s="79"/>
      <c r="T14" s="80"/>
      <c r="U14" s="67"/>
      <c r="V14" s="67"/>
    </row>
    <row r="15" spans="2:22" x14ac:dyDescent="0.25">
      <c r="B15" s="24" t="s">
        <v>9</v>
      </c>
      <c r="C15" s="25">
        <v>39153979.600000001</v>
      </c>
      <c r="D15" s="25">
        <v>39153979.600000001</v>
      </c>
      <c r="E15" s="25">
        <v>0</v>
      </c>
      <c r="F15" s="26">
        <v>1</v>
      </c>
      <c r="Q15" s="40"/>
      <c r="R15" s="77">
        <v>-0.15577232237460814</v>
      </c>
      <c r="S15" s="79"/>
      <c r="T15" s="80"/>
      <c r="U15" s="67"/>
      <c r="V15" s="67"/>
    </row>
    <row r="16" spans="2:22" x14ac:dyDescent="0.25">
      <c r="B16" s="24" t="s">
        <v>10</v>
      </c>
      <c r="C16" s="25">
        <v>250777620</v>
      </c>
      <c r="D16" s="25">
        <v>251253988.58999997</v>
      </c>
      <c r="E16" s="25">
        <v>476368.58999997377</v>
      </c>
      <c r="F16" s="26">
        <v>1.0018995657985748</v>
      </c>
      <c r="Q16" s="40"/>
      <c r="R16" s="75"/>
      <c r="S16" s="81"/>
      <c r="T16" s="80"/>
      <c r="U16" s="67"/>
      <c r="V16" s="67"/>
    </row>
    <row r="17" spans="2:23" x14ac:dyDescent="0.25">
      <c r="B17" s="24" t="s">
        <v>11</v>
      </c>
      <c r="C17" s="25">
        <v>154184288</v>
      </c>
      <c r="D17" s="25">
        <v>153635503.81</v>
      </c>
      <c r="E17" s="25">
        <v>-548784.18999999762</v>
      </c>
      <c r="F17" s="26">
        <v>0.9964407255945561</v>
      </c>
      <c r="Q17" s="40"/>
      <c r="R17" s="75"/>
      <c r="S17" s="81"/>
      <c r="T17" s="80"/>
      <c r="U17" s="67"/>
      <c r="V17" s="67"/>
    </row>
    <row r="18" spans="2:23" x14ac:dyDescent="0.25">
      <c r="B18" s="24" t="s">
        <v>12</v>
      </c>
      <c r="C18" s="25">
        <v>7658829</v>
      </c>
      <c r="D18" s="25">
        <v>8851862.5799999982</v>
      </c>
      <c r="E18" s="25">
        <v>1193033.5799999982</v>
      </c>
      <c r="F18" s="26">
        <v>1.1557723223746081</v>
      </c>
      <c r="Q18" s="40"/>
      <c r="R18" s="75"/>
      <c r="S18" s="81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Q19" s="40"/>
      <c r="R19" s="75"/>
      <c r="S19" s="81"/>
      <c r="T19" s="80"/>
      <c r="U19" s="67"/>
      <c r="V19" s="67"/>
    </row>
    <row r="20" spans="2:23" x14ac:dyDescent="0.25">
      <c r="B20" s="21" t="s">
        <v>14</v>
      </c>
      <c r="C20" s="22">
        <v>447312234</v>
      </c>
      <c r="D20" s="22">
        <v>390515734</v>
      </c>
      <c r="E20" s="22">
        <v>-56796500</v>
      </c>
      <c r="F20" s="23">
        <v>0.87302717054682655</v>
      </c>
      <c r="G20" s="27"/>
      <c r="I20" s="78"/>
      <c r="Q20" s="61"/>
      <c r="R20" s="76"/>
      <c r="S20" s="81"/>
      <c r="T20" s="80"/>
      <c r="U20" s="67"/>
      <c r="V20" s="67"/>
    </row>
    <row r="21" spans="2:23" x14ac:dyDescent="0.25">
      <c r="B21" s="24" t="s">
        <v>15</v>
      </c>
      <c r="C21" s="25">
        <v>274586823</v>
      </c>
      <c r="D21" s="25">
        <v>251155746</v>
      </c>
      <c r="E21" s="25">
        <v>-23431077</v>
      </c>
      <c r="F21" s="26">
        <v>0.91466787537725358</v>
      </c>
      <c r="G21" s="27"/>
      <c r="Q21" s="61"/>
      <c r="R21" s="76"/>
      <c r="S21" s="76"/>
      <c r="T21" s="40"/>
      <c r="U21" s="67"/>
      <c r="V21" s="67"/>
    </row>
    <row r="22" spans="2:23" x14ac:dyDescent="0.25">
      <c r="B22" s="24" t="s">
        <v>16</v>
      </c>
      <c r="C22" s="25">
        <v>69911590</v>
      </c>
      <c r="D22" s="25">
        <v>54832477</v>
      </c>
      <c r="E22" s="25">
        <v>-15079113</v>
      </c>
      <c r="F22" s="26">
        <v>0.78431168565898735</v>
      </c>
      <c r="G22" s="27"/>
      <c r="Q22" s="61"/>
      <c r="R22" s="76"/>
      <c r="S22" s="76"/>
      <c r="T22" s="40"/>
      <c r="U22" s="67"/>
      <c r="V22" s="67"/>
    </row>
    <row r="23" spans="2:23" x14ac:dyDescent="0.25">
      <c r="B23" s="24" t="s">
        <v>17</v>
      </c>
      <c r="C23" s="25">
        <v>20893458</v>
      </c>
      <c r="D23" s="25">
        <v>18505524</v>
      </c>
      <c r="E23" s="25">
        <v>-2387934</v>
      </c>
      <c r="F23" s="26">
        <v>0.88570900996857482</v>
      </c>
      <c r="G23" s="27"/>
      <c r="Q23" s="61"/>
      <c r="R23" s="76"/>
      <c r="S23" s="76"/>
      <c r="T23" s="40"/>
      <c r="U23" s="67"/>
      <c r="V23" s="67"/>
      <c r="W23" s="67"/>
    </row>
    <row r="24" spans="2:23" x14ac:dyDescent="0.25">
      <c r="B24" s="24" t="s">
        <v>18</v>
      </c>
      <c r="C24" s="25">
        <v>4937020</v>
      </c>
      <c r="D24" s="25">
        <v>20267066</v>
      </c>
      <c r="E24" s="25">
        <v>15330046</v>
      </c>
      <c r="F24" s="26">
        <v>4.1051213079955113</v>
      </c>
      <c r="G24" s="27"/>
      <c r="Q24" s="61"/>
      <c r="R24" s="76"/>
      <c r="S24" s="76"/>
      <c r="T24" s="4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77" t="s">
        <v>3</v>
      </c>
      <c r="S25" s="77" t="s">
        <v>4</v>
      </c>
      <c r="T25" s="72"/>
      <c r="U25" s="67"/>
      <c r="V25" s="67"/>
      <c r="W25" s="67"/>
    </row>
    <row r="26" spans="2:23" x14ac:dyDescent="0.25">
      <c r="B26" s="24" t="s">
        <v>20</v>
      </c>
      <c r="C26" s="25">
        <v>58522595</v>
      </c>
      <c r="D26" s="25">
        <v>27294173</v>
      </c>
      <c r="E26" s="25">
        <v>-31228422</v>
      </c>
      <c r="F26" s="26">
        <v>0.46638692286287031</v>
      </c>
      <c r="G26" s="27"/>
      <c r="Q26" s="61"/>
      <c r="R26" s="77">
        <v>8.5332124622746419E-2</v>
      </c>
      <c r="S26" s="77">
        <v>0.91466787537725358</v>
      </c>
      <c r="T26" s="72"/>
      <c r="U26" s="67"/>
      <c r="V26" s="67"/>
      <c r="W26" s="67"/>
    </row>
    <row r="27" spans="2:23" x14ac:dyDescent="0.25">
      <c r="B27" s="28" t="s">
        <v>21</v>
      </c>
      <c r="C27" s="29">
        <v>18460748</v>
      </c>
      <c r="D27" s="29">
        <v>18460748</v>
      </c>
      <c r="E27" s="29">
        <v>0</v>
      </c>
      <c r="F27" s="30">
        <v>1</v>
      </c>
      <c r="G27" s="27"/>
      <c r="Q27" s="61"/>
      <c r="R27" s="77">
        <v>0.21568831434101265</v>
      </c>
      <c r="S27" s="77">
        <v>0.78431168565898735</v>
      </c>
      <c r="T27" s="73"/>
      <c r="U27" s="67"/>
      <c r="V27" s="67"/>
      <c r="W27" s="67"/>
    </row>
    <row r="28" spans="2:23" x14ac:dyDescent="0.25">
      <c r="B28" s="154" t="s">
        <v>22</v>
      </c>
      <c r="C28" s="154"/>
      <c r="D28" s="154"/>
      <c r="E28" s="154"/>
      <c r="F28" s="154"/>
      <c r="Q28" s="61"/>
      <c r="R28" s="77">
        <v>0.11429099003142518</v>
      </c>
      <c r="S28" s="77">
        <v>0.88570900996857482</v>
      </c>
      <c r="T28" s="74"/>
      <c r="U28" s="67"/>
      <c r="V28" s="67"/>
      <c r="W28" s="67"/>
    </row>
    <row r="29" spans="2:23" x14ac:dyDescent="0.25">
      <c r="H29" s="31"/>
      <c r="Q29" s="61"/>
      <c r="R29" s="77">
        <v>3.1051213079955113</v>
      </c>
      <c r="S29" s="77">
        <v>4.1051213079955113</v>
      </c>
      <c r="T29" s="74"/>
      <c r="U29" s="67"/>
      <c r="V29" s="67"/>
      <c r="W29" s="67"/>
    </row>
    <row r="30" spans="2:23" x14ac:dyDescent="0.25">
      <c r="Q30" s="61"/>
      <c r="R30" s="77">
        <v>0</v>
      </c>
      <c r="S30" s="77">
        <v>0</v>
      </c>
      <c r="T30" s="72"/>
      <c r="U30" s="67"/>
      <c r="V30" s="67"/>
      <c r="W30" s="67"/>
    </row>
    <row r="31" spans="2:23" x14ac:dyDescent="0.25">
      <c r="B31" s="48"/>
      <c r="Q31" s="61"/>
      <c r="R31" s="77">
        <v>0.53361307713712969</v>
      </c>
      <c r="S31" s="77">
        <v>0.46638692286287031</v>
      </c>
      <c r="T31" s="72"/>
      <c r="U31" s="67"/>
      <c r="V31" s="67"/>
      <c r="W31" s="67"/>
    </row>
    <row r="32" spans="2:23" x14ac:dyDescent="0.25">
      <c r="Q32" s="61"/>
      <c r="R32" s="77">
        <v>0</v>
      </c>
      <c r="S32" s="77">
        <v>1</v>
      </c>
      <c r="T32" s="72"/>
      <c r="U32" s="67"/>
      <c r="V32" s="67"/>
      <c r="W32" s="67"/>
    </row>
    <row r="33" spans="17:23" x14ac:dyDescent="0.25">
      <c r="Q33" s="71"/>
      <c r="R33" s="73"/>
      <c r="S33" s="73"/>
      <c r="T33" s="73"/>
      <c r="U33" s="67"/>
      <c r="V33" s="67"/>
      <c r="W33" s="67"/>
    </row>
    <row r="34" spans="17:23" x14ac:dyDescent="0.25">
      <c r="Q34" s="71"/>
      <c r="R34" s="74"/>
      <c r="S34" s="74"/>
      <c r="T34" s="74"/>
      <c r="U34" s="67"/>
      <c r="V34" s="67"/>
      <c r="W34" s="67"/>
    </row>
    <row r="35" spans="17:23" x14ac:dyDescent="0.25">
      <c r="Q35" s="69"/>
      <c r="R35" s="74"/>
      <c r="S35" s="74"/>
      <c r="T35" s="74"/>
      <c r="U35" s="67"/>
      <c r="V35" s="67"/>
      <c r="W35" s="67"/>
    </row>
    <row r="36" spans="17:23" x14ac:dyDescent="0.25">
      <c r="Q36" s="69"/>
      <c r="R36" s="75"/>
      <c r="S36" s="75"/>
      <c r="T36" s="69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5" orientation="landscape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1644F-A54D-4EE9-8F69-4C8C0F70A57C}">
  <dimension ref="B1:W82"/>
  <sheetViews>
    <sheetView showGridLines="0" view="pageBreakPreview" topLeftCell="A52" zoomScaleNormal="100" zoomScaleSheetLayoutView="100" workbookViewId="0">
      <selection activeCell="D22" sqref="D22"/>
    </sheetView>
  </sheetViews>
  <sheetFormatPr baseColWidth="10" defaultRowHeight="14.25" x14ac:dyDescent="0.2"/>
  <cols>
    <col min="1" max="1" width="0.5703125" style="105" customWidth="1"/>
    <col min="2" max="2" width="47.140625" style="105" customWidth="1"/>
    <col min="3" max="3" width="26" style="105" customWidth="1"/>
    <col min="4" max="5" width="18.5703125" style="105" customWidth="1"/>
    <col min="6" max="6" width="18.7109375" style="105" customWidth="1"/>
    <col min="7" max="7" width="5.42578125" style="105" customWidth="1"/>
    <col min="8" max="8" width="3" style="105" customWidth="1"/>
    <col min="9" max="9" width="12.5703125" style="105" customWidth="1"/>
    <col min="10" max="10" width="14.140625" style="105" bestFit="1" customWidth="1"/>
    <col min="11" max="13" width="11.42578125" style="105"/>
    <col min="14" max="14" width="11.42578125" style="105" customWidth="1"/>
    <col min="15" max="15" width="12.5703125" style="105" customWidth="1"/>
    <col min="16" max="16" width="11.140625" style="105" customWidth="1"/>
    <col min="17" max="17" width="12" style="105" customWidth="1"/>
    <col min="18" max="18" width="18" style="106" customWidth="1"/>
    <col min="19" max="19" width="19.140625" style="106" customWidth="1"/>
    <col min="20" max="20" width="23.28515625" style="105" customWidth="1"/>
    <col min="21" max="16384" width="11.42578125" style="105"/>
  </cols>
  <sheetData>
    <row r="1" spans="2:22" ht="3.75" customHeight="1" x14ac:dyDescent="0.2"/>
    <row r="2" spans="2:22" x14ac:dyDescent="0.2">
      <c r="B2" s="107"/>
      <c r="C2" s="107"/>
      <c r="D2" s="107"/>
      <c r="E2" s="107"/>
      <c r="F2" s="107"/>
      <c r="G2" s="6"/>
      <c r="Q2" s="108"/>
      <c r="R2" s="109"/>
      <c r="S2" s="109"/>
      <c r="T2" s="108"/>
      <c r="U2" s="108"/>
      <c r="V2" s="108"/>
    </row>
    <row r="3" spans="2:22" x14ac:dyDescent="0.2">
      <c r="B3" s="107"/>
      <c r="C3" s="107"/>
      <c r="D3" s="107"/>
      <c r="E3" s="107"/>
      <c r="F3" s="107"/>
      <c r="G3" s="110"/>
      <c r="Q3" s="108"/>
      <c r="R3" s="109"/>
      <c r="S3" s="109"/>
      <c r="T3" s="108"/>
      <c r="U3" s="108"/>
      <c r="V3" s="108"/>
    </row>
    <row r="4" spans="2:22" x14ac:dyDescent="0.2">
      <c r="B4" s="107"/>
      <c r="C4" s="107"/>
      <c r="D4" s="107"/>
      <c r="E4" s="107"/>
      <c r="F4" s="107"/>
      <c r="G4" s="110"/>
      <c r="Q4" s="108"/>
      <c r="R4" s="109"/>
      <c r="S4" s="109"/>
      <c r="T4" s="108"/>
      <c r="U4" s="108"/>
      <c r="V4" s="108"/>
    </row>
    <row r="5" spans="2:22" x14ac:dyDescent="0.2">
      <c r="B5" s="107"/>
      <c r="C5" s="107"/>
      <c r="D5" s="107"/>
      <c r="E5" s="107"/>
      <c r="F5" s="107"/>
      <c r="G5" s="110"/>
      <c r="Q5" s="111"/>
      <c r="R5" s="112"/>
      <c r="S5" s="112"/>
      <c r="T5" s="111"/>
      <c r="U5" s="108"/>
      <c r="V5" s="108"/>
    </row>
    <row r="6" spans="2:22" x14ac:dyDescent="0.2">
      <c r="B6" s="107"/>
      <c r="C6" s="107"/>
      <c r="D6" s="107"/>
      <c r="E6" s="107"/>
      <c r="F6" s="107"/>
      <c r="Q6" s="111"/>
      <c r="R6" s="112"/>
      <c r="S6" s="112"/>
      <c r="T6" s="111"/>
      <c r="U6" s="108"/>
      <c r="V6" s="108"/>
    </row>
    <row r="7" spans="2:22" ht="15.75" x14ac:dyDescent="0.25">
      <c r="B7" s="152" t="s">
        <v>0</v>
      </c>
      <c r="C7" s="152"/>
      <c r="D7" s="152"/>
      <c r="E7" s="152"/>
      <c r="F7" s="152"/>
      <c r="Q7" s="111"/>
      <c r="R7" s="112"/>
      <c r="S7" s="112"/>
      <c r="T7" s="111"/>
      <c r="U7" s="108"/>
      <c r="V7" s="108"/>
    </row>
    <row r="8" spans="2:22" ht="15" customHeight="1" x14ac:dyDescent="0.25">
      <c r="B8" s="152" t="s">
        <v>1</v>
      </c>
      <c r="C8" s="152"/>
      <c r="D8" s="152"/>
      <c r="E8" s="152"/>
      <c r="F8" s="152"/>
      <c r="Q8" s="111"/>
      <c r="R8" s="112"/>
      <c r="S8" s="112"/>
      <c r="T8" s="111"/>
      <c r="U8" s="108"/>
      <c r="V8" s="108"/>
    </row>
    <row r="9" spans="2:22" ht="15.75" x14ac:dyDescent="0.25">
      <c r="B9" s="152" t="s">
        <v>2</v>
      </c>
      <c r="C9" s="152"/>
      <c r="D9" s="152"/>
      <c r="E9" s="152"/>
      <c r="F9" s="152"/>
      <c r="Q9" s="113"/>
      <c r="R9" s="87"/>
      <c r="S9" s="87"/>
      <c r="T9" s="114"/>
      <c r="U9" s="108"/>
      <c r="V9" s="108"/>
    </row>
    <row r="10" spans="2:22" ht="15.75" x14ac:dyDescent="0.25">
      <c r="B10" s="152" t="s">
        <v>124</v>
      </c>
      <c r="C10" s="152"/>
      <c r="D10" s="152"/>
      <c r="E10" s="152"/>
      <c r="F10" s="152"/>
      <c r="O10" s="115"/>
      <c r="P10" s="115"/>
      <c r="Q10" s="113"/>
      <c r="R10" s="87" t="s">
        <v>3</v>
      </c>
      <c r="S10" s="87" t="s">
        <v>4</v>
      </c>
      <c r="T10" s="114"/>
      <c r="U10" s="108"/>
      <c r="V10" s="108"/>
    </row>
    <row r="11" spans="2:22" ht="15.75" x14ac:dyDescent="0.2">
      <c r="B11" s="116" t="s">
        <v>5</v>
      </c>
      <c r="C11" s="117" t="s">
        <v>3</v>
      </c>
      <c r="D11" s="118" t="s">
        <v>4</v>
      </c>
      <c r="E11" s="118" t="s">
        <v>6</v>
      </c>
      <c r="F11" s="119" t="s">
        <v>7</v>
      </c>
      <c r="I11" s="120"/>
      <c r="J11" s="120"/>
      <c r="K11" s="120"/>
      <c r="L11" s="120"/>
      <c r="O11" s="115"/>
      <c r="P11" s="115"/>
      <c r="Q11" s="121"/>
      <c r="R11" s="87">
        <f>1-S11</f>
        <v>-6.2013709271225625E-2</v>
      </c>
      <c r="S11" s="87">
        <f>D14/C14</f>
        <v>1.0620137092712256</v>
      </c>
      <c r="T11" s="122"/>
      <c r="U11" s="108"/>
      <c r="V11" s="108"/>
    </row>
    <row r="12" spans="2:22" ht="15" x14ac:dyDescent="0.2">
      <c r="B12" s="123" t="s">
        <v>8</v>
      </c>
      <c r="C12" s="124">
        <f>SUM(C13:C16)</f>
        <v>797849981.28999996</v>
      </c>
      <c r="D12" s="124">
        <f>SUM(D13:D16)</f>
        <v>858588358.51999998</v>
      </c>
      <c r="E12" s="124">
        <f>D12-C12</f>
        <v>60738377.230000019</v>
      </c>
      <c r="F12" s="125">
        <f>D12/C12</f>
        <v>1.0761275661519669</v>
      </c>
      <c r="I12" s="120"/>
      <c r="J12" s="120"/>
      <c r="K12" s="120"/>
      <c r="L12" s="120"/>
      <c r="M12" s="120"/>
      <c r="N12" s="120"/>
      <c r="O12" s="115"/>
      <c r="P12" s="115"/>
      <c r="Q12" s="121"/>
      <c r="R12" s="87">
        <f>1-S12</f>
        <v>-5.9418262136605504E-2</v>
      </c>
      <c r="S12" s="87">
        <f>D15/C15</f>
        <v>1.0594182621366055</v>
      </c>
      <c r="T12" s="122"/>
      <c r="U12" s="108"/>
      <c r="V12" s="108"/>
    </row>
    <row r="13" spans="2:22" x14ac:dyDescent="0.2">
      <c r="B13" s="24" t="s">
        <v>9</v>
      </c>
      <c r="C13" s="55">
        <v>28163039.289999999</v>
      </c>
      <c r="D13" s="55">
        <v>28163039</v>
      </c>
      <c r="E13" s="55">
        <f>D13-C13</f>
        <v>-0.28999999910593033</v>
      </c>
      <c r="F13" s="54">
        <f>D13/C13</f>
        <v>0.99999998970281589</v>
      </c>
      <c r="I13" s="120"/>
      <c r="J13" s="126"/>
      <c r="K13" s="126"/>
      <c r="L13" s="126"/>
      <c r="O13" s="115"/>
      <c r="P13" s="115"/>
      <c r="Q13" s="121"/>
      <c r="R13" s="87">
        <f>1-S13</f>
        <v>-0.86007521808415444</v>
      </c>
      <c r="S13" s="87">
        <f>D16/C16</f>
        <v>1.8600752180841544</v>
      </c>
      <c r="T13" s="122"/>
      <c r="U13" s="108"/>
      <c r="V13" s="108"/>
    </row>
    <row r="14" spans="2:22" x14ac:dyDescent="0.2">
      <c r="B14" s="24" t="s">
        <v>10</v>
      </c>
      <c r="C14" s="55">
        <v>459843262</v>
      </c>
      <c r="D14" s="55">
        <v>488359848.36000001</v>
      </c>
      <c r="E14" s="55">
        <f t="shared" ref="E14:E15" si="0">D14-C14</f>
        <v>28516586.360000014</v>
      </c>
      <c r="F14" s="54">
        <f t="shared" ref="F14:F15" si="1">D14/C14</f>
        <v>1.0620137092712256</v>
      </c>
      <c r="I14" s="120"/>
      <c r="J14" s="126"/>
      <c r="L14" s="126"/>
      <c r="O14" s="115"/>
      <c r="P14" s="115"/>
      <c r="Q14" s="121"/>
      <c r="R14" s="127"/>
      <c r="S14" s="127"/>
      <c r="T14" s="122"/>
      <c r="U14" s="108"/>
      <c r="V14" s="108"/>
    </row>
    <row r="15" spans="2:22" x14ac:dyDescent="0.2">
      <c r="B15" s="24" t="s">
        <v>11</v>
      </c>
      <c r="C15" s="55">
        <v>292593573</v>
      </c>
      <c r="D15" s="55">
        <v>309978974.62</v>
      </c>
      <c r="E15" s="55">
        <f t="shared" si="0"/>
        <v>17385401.620000005</v>
      </c>
      <c r="F15" s="54">
        <f t="shared" si="1"/>
        <v>1.0594182621366055</v>
      </c>
      <c r="I15" s="120"/>
      <c r="J15" s="126"/>
      <c r="L15" s="126"/>
      <c r="O15" s="115"/>
      <c r="P15" s="115"/>
      <c r="Q15" s="121"/>
      <c r="R15" s="127"/>
      <c r="S15" s="127"/>
      <c r="T15" s="122"/>
      <c r="U15" s="108"/>
      <c r="V15" s="108"/>
    </row>
    <row r="16" spans="2:22" x14ac:dyDescent="0.2">
      <c r="B16" s="24" t="s">
        <v>12</v>
      </c>
      <c r="C16" s="55">
        <v>17250107</v>
      </c>
      <c r="D16" s="55">
        <v>32086496.539999999</v>
      </c>
      <c r="E16" s="55">
        <f>D16-C16</f>
        <v>14836389.539999999</v>
      </c>
      <c r="F16" s="54">
        <f>D16/C16</f>
        <v>1.8600752180841544</v>
      </c>
      <c r="I16" s="120"/>
      <c r="J16" s="126"/>
      <c r="L16" s="126"/>
      <c r="O16" s="115"/>
      <c r="P16" s="115"/>
      <c r="Q16" s="121"/>
      <c r="R16" s="127"/>
      <c r="S16" s="127"/>
      <c r="T16" s="122"/>
      <c r="U16" s="108"/>
      <c r="V16" s="108"/>
    </row>
    <row r="17" spans="2:23" ht="15.75" x14ac:dyDescent="0.2">
      <c r="B17" s="116" t="s">
        <v>13</v>
      </c>
      <c r="C17" s="117" t="s">
        <v>3</v>
      </c>
      <c r="D17" s="118" t="s">
        <v>4</v>
      </c>
      <c r="E17" s="118" t="s">
        <v>6</v>
      </c>
      <c r="F17" s="119" t="s">
        <v>7</v>
      </c>
      <c r="G17" s="115"/>
      <c r="I17" s="120"/>
      <c r="J17" s="120"/>
      <c r="K17" s="120"/>
      <c r="O17" s="115"/>
      <c r="P17" s="115"/>
      <c r="Q17" s="121"/>
      <c r="R17" s="127"/>
      <c r="S17" s="127"/>
      <c r="T17" s="122"/>
      <c r="U17" s="108"/>
      <c r="V17" s="108"/>
    </row>
    <row r="18" spans="2:23" ht="15" x14ac:dyDescent="0.2">
      <c r="B18" s="123" t="s">
        <v>14</v>
      </c>
      <c r="C18" s="124">
        <f>SUM(C19:C25)</f>
        <v>1001626928</v>
      </c>
      <c r="D18" s="124">
        <f t="shared" ref="D18" si="2">SUM(D19:D25)</f>
        <v>783859924.10000002</v>
      </c>
      <c r="E18" s="124">
        <f>D18-C18</f>
        <v>-217767003.89999998</v>
      </c>
      <c r="F18" s="125">
        <f>D18/C18</f>
        <v>0.78258671186603723</v>
      </c>
      <c r="G18" s="115"/>
      <c r="I18" s="128"/>
      <c r="J18" s="128"/>
      <c r="K18" s="128"/>
      <c r="L18" s="128"/>
      <c r="M18" s="120"/>
      <c r="N18" s="120"/>
      <c r="Q18" s="121"/>
      <c r="R18" s="127"/>
      <c r="S18" s="127"/>
      <c r="T18" s="122"/>
      <c r="U18" s="108"/>
      <c r="V18" s="108"/>
    </row>
    <row r="19" spans="2:23" x14ac:dyDescent="0.2">
      <c r="B19" s="24" t="s">
        <v>48</v>
      </c>
      <c r="C19" s="55">
        <v>573331908</v>
      </c>
      <c r="D19" s="55">
        <v>595826702.76999998</v>
      </c>
      <c r="E19" s="55">
        <f>D19-C19</f>
        <v>22494794.769999981</v>
      </c>
      <c r="F19" s="54">
        <f>D19/C19</f>
        <v>1.0392352046975204</v>
      </c>
      <c r="G19" s="115"/>
      <c r="I19" s="120"/>
      <c r="J19" s="126"/>
      <c r="L19" s="128"/>
      <c r="Q19" s="121"/>
      <c r="R19" s="127"/>
      <c r="S19" s="127"/>
      <c r="T19" s="122"/>
      <c r="U19" s="108"/>
      <c r="V19" s="108"/>
    </row>
    <row r="20" spans="2:23" x14ac:dyDescent="0.2">
      <c r="B20" s="24" t="s">
        <v>49</v>
      </c>
      <c r="C20" s="55">
        <v>174258220</v>
      </c>
      <c r="D20" s="55">
        <v>126004182.3</v>
      </c>
      <c r="E20" s="55">
        <f t="shared" ref="E20:E25" si="3">D20-C20</f>
        <v>-48254037.700000003</v>
      </c>
      <c r="F20" s="54">
        <f t="shared" ref="F20:F24" si="4">D20/C20</f>
        <v>0.72308888671076743</v>
      </c>
      <c r="G20" s="115"/>
      <c r="I20" s="120"/>
      <c r="J20" s="126"/>
      <c r="L20" s="128"/>
      <c r="Q20" s="121"/>
      <c r="R20" s="127"/>
      <c r="S20" s="127"/>
      <c r="T20" s="122"/>
      <c r="U20" s="108"/>
      <c r="V20" s="108"/>
    </row>
    <row r="21" spans="2:23" x14ac:dyDescent="0.2">
      <c r="B21" s="24" t="s">
        <v>17</v>
      </c>
      <c r="C21" s="55">
        <v>37906024</v>
      </c>
      <c r="D21" s="55">
        <v>33757754.829999998</v>
      </c>
      <c r="E21" s="55">
        <f t="shared" si="3"/>
        <v>-4148269.1700000018</v>
      </c>
      <c r="F21" s="54">
        <f t="shared" si="4"/>
        <v>0.8905643817985236</v>
      </c>
      <c r="G21" s="115"/>
      <c r="I21" s="120"/>
      <c r="J21" s="126"/>
      <c r="L21" s="128"/>
      <c r="Q21" s="121"/>
      <c r="R21" s="127"/>
      <c r="S21" s="127"/>
      <c r="T21" s="122"/>
      <c r="U21" s="108"/>
      <c r="V21" s="108"/>
      <c r="W21" s="108"/>
    </row>
    <row r="22" spans="2:23" x14ac:dyDescent="0.2">
      <c r="B22" s="24" t="s">
        <v>18</v>
      </c>
      <c r="C22" s="55">
        <v>6066670</v>
      </c>
      <c r="D22" s="55">
        <v>3558926.2</v>
      </c>
      <c r="E22" s="55">
        <f t="shared" si="3"/>
        <v>-2507743.7999999998</v>
      </c>
      <c r="F22" s="54">
        <f t="shared" si="4"/>
        <v>0.58663586448578875</v>
      </c>
      <c r="G22" s="115"/>
      <c r="I22" s="120"/>
      <c r="J22" s="126"/>
      <c r="L22" s="128"/>
      <c r="Q22" s="121"/>
      <c r="R22" s="127"/>
      <c r="S22" s="127"/>
      <c r="T22" s="122"/>
      <c r="U22" s="108"/>
      <c r="V22" s="108"/>
      <c r="W22" s="108"/>
    </row>
    <row r="23" spans="2:23" ht="14.25" customHeight="1" x14ac:dyDescent="0.2">
      <c r="B23" s="24" t="s">
        <v>19</v>
      </c>
      <c r="C23" s="55">
        <v>291655</v>
      </c>
      <c r="D23" s="55"/>
      <c r="E23" s="55">
        <f t="shared" si="3"/>
        <v>-291655</v>
      </c>
      <c r="F23" s="54">
        <v>0</v>
      </c>
      <c r="G23" s="115"/>
      <c r="I23" s="120"/>
      <c r="J23" s="126"/>
      <c r="L23" s="128"/>
      <c r="Q23" s="121"/>
      <c r="R23" s="87" t="s">
        <v>3</v>
      </c>
      <c r="S23" s="87" t="s">
        <v>4</v>
      </c>
      <c r="T23" s="129"/>
      <c r="U23" s="108"/>
      <c r="V23" s="108"/>
      <c r="W23" s="108"/>
    </row>
    <row r="24" spans="2:23" x14ac:dyDescent="0.2">
      <c r="B24" s="24" t="s">
        <v>50</v>
      </c>
      <c r="C24" s="55">
        <v>209772451</v>
      </c>
      <c r="D24" s="55">
        <v>24712358</v>
      </c>
      <c r="E24" s="55">
        <f t="shared" si="3"/>
        <v>-185060093</v>
      </c>
      <c r="F24" s="54">
        <f t="shared" si="4"/>
        <v>0.11780554540023942</v>
      </c>
      <c r="G24" s="115"/>
      <c r="I24" s="120"/>
      <c r="J24" s="126"/>
      <c r="L24" s="128"/>
      <c r="Q24" s="121"/>
      <c r="R24" s="87">
        <f>IFERROR(ABS(1-S24),0)</f>
        <v>3.9235204697520398E-2</v>
      </c>
      <c r="S24" s="87">
        <f>IFERROR(D19/C19,0)</f>
        <v>1.0392352046975204</v>
      </c>
      <c r="T24" s="129"/>
      <c r="U24" s="108"/>
      <c r="V24" s="108"/>
      <c r="W24" s="108"/>
    </row>
    <row r="25" spans="2:23" x14ac:dyDescent="0.2">
      <c r="B25" s="28" t="s">
        <v>21</v>
      </c>
      <c r="C25" s="55">
        <v>0</v>
      </c>
      <c r="D25" s="55">
        <v>0</v>
      </c>
      <c r="E25" s="55">
        <f t="shared" si="3"/>
        <v>0</v>
      </c>
      <c r="F25" s="54">
        <v>0</v>
      </c>
      <c r="G25" s="115"/>
      <c r="J25" s="126"/>
      <c r="L25" s="128"/>
      <c r="Q25" s="121"/>
      <c r="R25" s="87">
        <f t="shared" ref="R25:R30" si="5">IFERROR(ABS(1-S25),0)</f>
        <v>0.27691111328923257</v>
      </c>
      <c r="S25" s="87">
        <f t="shared" ref="S25:S30" si="6">IFERROR(D20/C20,0)</f>
        <v>0.72308888671076743</v>
      </c>
      <c r="T25" s="130"/>
      <c r="U25" s="108"/>
      <c r="V25" s="108"/>
      <c r="W25" s="108"/>
    </row>
    <row r="26" spans="2:23" x14ac:dyDescent="0.2">
      <c r="B26" s="154" t="s">
        <v>22</v>
      </c>
      <c r="C26" s="154"/>
      <c r="D26" s="154"/>
      <c r="E26" s="154"/>
      <c r="F26" s="154"/>
      <c r="Q26" s="121"/>
      <c r="R26" s="87">
        <f>IFERROR(ABS(1-S26),0)</f>
        <v>0.1094356182014764</v>
      </c>
      <c r="S26" s="87">
        <f>IFERROR(D21/C21,0)</f>
        <v>0.8905643817985236</v>
      </c>
      <c r="T26" s="131"/>
      <c r="U26" s="108"/>
      <c r="V26" s="108"/>
      <c r="W26" s="108"/>
    </row>
    <row r="27" spans="2:23" x14ac:dyDescent="0.2">
      <c r="H27" s="126"/>
      <c r="Q27" s="121"/>
      <c r="R27" s="87">
        <f t="shared" si="5"/>
        <v>0.41336413551421125</v>
      </c>
      <c r="S27" s="87">
        <f t="shared" si="6"/>
        <v>0.58663586448578875</v>
      </c>
      <c r="T27" s="131"/>
      <c r="U27" s="108"/>
      <c r="V27" s="108"/>
      <c r="W27" s="108"/>
    </row>
    <row r="28" spans="2:23" x14ac:dyDescent="0.2">
      <c r="Q28" s="121"/>
      <c r="R28" s="87">
        <f t="shared" si="5"/>
        <v>1</v>
      </c>
      <c r="S28" s="87">
        <f t="shared" si="6"/>
        <v>0</v>
      </c>
      <c r="T28" s="129"/>
      <c r="U28" s="108"/>
      <c r="V28" s="108"/>
      <c r="W28" s="108"/>
    </row>
    <row r="29" spans="2:23" x14ac:dyDescent="0.2">
      <c r="B29" s="132"/>
      <c r="Q29" s="121"/>
      <c r="R29" s="87">
        <f t="shared" si="5"/>
        <v>0.88219445459976054</v>
      </c>
      <c r="S29" s="87">
        <f t="shared" si="6"/>
        <v>0.11780554540023942</v>
      </c>
      <c r="T29" s="129"/>
      <c r="U29" s="108"/>
      <c r="V29" s="108"/>
      <c r="W29" s="108"/>
    </row>
    <row r="30" spans="2:23" x14ac:dyDescent="0.2">
      <c r="Q30" s="121"/>
      <c r="R30" s="87">
        <f t="shared" si="5"/>
        <v>1</v>
      </c>
      <c r="S30" s="87">
        <f t="shared" si="6"/>
        <v>0</v>
      </c>
      <c r="T30" s="129"/>
      <c r="U30" s="108"/>
      <c r="V30" s="108"/>
      <c r="W30" s="108"/>
    </row>
    <row r="31" spans="2:23" x14ac:dyDescent="0.2">
      <c r="Q31" s="113"/>
      <c r="R31" s="133"/>
      <c r="S31" s="133"/>
      <c r="T31" s="130"/>
      <c r="U31" s="108"/>
      <c r="V31" s="108"/>
      <c r="W31" s="108"/>
    </row>
    <row r="32" spans="2:23" x14ac:dyDescent="0.2">
      <c r="Q32" s="113"/>
      <c r="R32" s="134"/>
      <c r="S32" s="134"/>
      <c r="T32" s="131"/>
      <c r="U32" s="108"/>
      <c r="V32" s="108"/>
      <c r="W32" s="108"/>
    </row>
    <row r="33" spans="17:23" x14ac:dyDescent="0.2">
      <c r="Q33" s="114"/>
      <c r="R33" s="131"/>
      <c r="S33" s="131"/>
      <c r="T33" s="131"/>
      <c r="U33" s="108"/>
      <c r="V33" s="108"/>
      <c r="W33" s="108"/>
    </row>
    <row r="34" spans="17:23" x14ac:dyDescent="0.2">
      <c r="Q34" s="111"/>
      <c r="R34" s="135"/>
      <c r="S34" s="135"/>
      <c r="T34" s="136"/>
      <c r="U34" s="108"/>
      <c r="V34" s="108"/>
      <c r="W34" s="108"/>
    </row>
    <row r="35" spans="17:23" x14ac:dyDescent="0.2">
      <c r="Q35" s="111"/>
      <c r="R35" s="137"/>
      <c r="S35" s="137"/>
      <c r="T35" s="111"/>
      <c r="U35" s="108"/>
      <c r="V35" s="108"/>
      <c r="W35" s="108"/>
    </row>
    <row r="36" spans="17:23" x14ac:dyDescent="0.2">
      <c r="Q36" s="111"/>
      <c r="R36" s="137"/>
      <c r="S36" s="137"/>
      <c r="T36" s="111"/>
      <c r="U36" s="108"/>
      <c r="V36" s="108"/>
      <c r="W36" s="108"/>
    </row>
    <row r="37" spans="17:23" x14ac:dyDescent="0.2">
      <c r="Q37" s="108"/>
      <c r="R37" s="138"/>
      <c r="S37" s="138"/>
      <c r="T37" s="108"/>
      <c r="U37" s="108"/>
      <c r="V37" s="108"/>
      <c r="W37" s="108"/>
    </row>
    <row r="38" spans="17:23" x14ac:dyDescent="0.2">
      <c r="Q38" s="108"/>
      <c r="R38" s="138"/>
      <c r="S38" s="138"/>
      <c r="T38" s="108"/>
      <c r="U38" s="108"/>
      <c r="V38" s="108"/>
      <c r="W38" s="108"/>
    </row>
    <row r="39" spans="17:23" x14ac:dyDescent="0.2">
      <c r="Q39" s="108"/>
      <c r="R39" s="138"/>
      <c r="S39" s="138"/>
      <c r="T39" s="108"/>
      <c r="U39" s="108"/>
      <c r="V39" s="108"/>
      <c r="W39" s="108"/>
    </row>
    <row r="40" spans="17:23" x14ac:dyDescent="0.2">
      <c r="Q40" s="108"/>
      <c r="R40" s="109"/>
      <c r="S40" s="109"/>
      <c r="T40" s="108"/>
      <c r="U40" s="108"/>
      <c r="V40" s="108"/>
      <c r="W40" s="108"/>
    </row>
    <row r="41" spans="17:23" x14ac:dyDescent="0.2">
      <c r="Q41" s="108"/>
      <c r="R41" s="109"/>
      <c r="S41" s="109"/>
      <c r="T41" s="108"/>
      <c r="U41" s="108"/>
      <c r="V41" s="108"/>
      <c r="W41" s="108"/>
    </row>
    <row r="42" spans="17:23" x14ac:dyDescent="0.2">
      <c r="Q42" s="108"/>
      <c r="R42" s="109"/>
      <c r="S42" s="109"/>
      <c r="T42" s="108"/>
      <c r="U42" s="108"/>
      <c r="V42" s="108"/>
      <c r="W42" s="108"/>
    </row>
    <row r="43" spans="17:23" x14ac:dyDescent="0.2">
      <c r="Q43" s="108"/>
      <c r="R43" s="109"/>
      <c r="S43" s="109"/>
      <c r="T43" s="108"/>
      <c r="U43" s="108"/>
      <c r="V43" s="108"/>
      <c r="W43" s="108"/>
    </row>
    <row r="44" spans="17:23" x14ac:dyDescent="0.2">
      <c r="Q44" s="108"/>
      <c r="R44" s="109"/>
      <c r="S44" s="109"/>
      <c r="T44" s="108"/>
      <c r="U44" s="108"/>
      <c r="V44" s="108"/>
      <c r="W44" s="108"/>
    </row>
    <row r="45" spans="17:23" x14ac:dyDescent="0.2">
      <c r="Q45" s="108"/>
      <c r="R45" s="109"/>
      <c r="S45" s="109"/>
      <c r="T45" s="108"/>
      <c r="U45" s="108"/>
      <c r="V45" s="108"/>
      <c r="W45" s="108"/>
    </row>
    <row r="46" spans="17:23" x14ac:dyDescent="0.2">
      <c r="Q46" s="108"/>
      <c r="R46" s="109"/>
      <c r="S46" s="109"/>
      <c r="T46" s="108"/>
      <c r="U46" s="108"/>
      <c r="V46" s="108"/>
      <c r="W46" s="108"/>
    </row>
    <row r="47" spans="17:23" x14ac:dyDescent="0.2">
      <c r="Q47" s="108"/>
      <c r="R47" s="109"/>
      <c r="S47" s="109"/>
      <c r="T47" s="108"/>
      <c r="U47" s="108"/>
      <c r="V47" s="108"/>
      <c r="W47" s="108"/>
    </row>
    <row r="48" spans="17:23" x14ac:dyDescent="0.2">
      <c r="Q48" s="108"/>
      <c r="R48" s="109"/>
      <c r="S48" s="109"/>
      <c r="T48" s="108"/>
      <c r="U48" s="108"/>
      <c r="V48" s="108"/>
      <c r="W48" s="108"/>
    </row>
    <row r="49" spans="2:23" x14ac:dyDescent="0.2">
      <c r="Q49" s="108"/>
      <c r="R49" s="109"/>
      <c r="S49" s="109"/>
      <c r="T49" s="108"/>
      <c r="U49" s="108"/>
      <c r="V49" s="108"/>
      <c r="W49" s="108"/>
    </row>
    <row r="50" spans="2:23" x14ac:dyDescent="0.2">
      <c r="B50" s="32" t="s">
        <v>22</v>
      </c>
      <c r="Q50" s="108"/>
      <c r="R50" s="109"/>
      <c r="S50" s="109"/>
      <c r="T50" s="108"/>
      <c r="U50" s="108"/>
      <c r="V50" s="108"/>
      <c r="W50" s="108"/>
    </row>
    <row r="51" spans="2:23" x14ac:dyDescent="0.2">
      <c r="Q51" s="108"/>
      <c r="R51" s="109"/>
      <c r="S51" s="109"/>
      <c r="T51" s="108"/>
      <c r="U51" s="108"/>
      <c r="V51" s="108"/>
      <c r="W51" s="108"/>
    </row>
    <row r="52" spans="2:23" x14ac:dyDescent="0.2">
      <c r="Q52" s="108"/>
      <c r="R52" s="109"/>
      <c r="S52" s="109"/>
      <c r="T52" s="108"/>
      <c r="U52" s="108"/>
      <c r="V52" s="108"/>
      <c r="W52" s="108"/>
    </row>
    <row r="53" spans="2:23" x14ac:dyDescent="0.2">
      <c r="Q53" s="108"/>
      <c r="R53" s="109"/>
      <c r="S53" s="109"/>
      <c r="T53" s="108"/>
      <c r="U53" s="108"/>
      <c r="V53" s="108"/>
      <c r="W53" s="108"/>
    </row>
    <row r="54" spans="2:23" x14ac:dyDescent="0.2">
      <c r="Q54" s="108"/>
      <c r="R54" s="109"/>
      <c r="S54" s="109"/>
      <c r="T54" s="108"/>
      <c r="U54" s="108"/>
      <c r="V54" s="108"/>
      <c r="W54" s="108"/>
    </row>
    <row r="55" spans="2:23" x14ac:dyDescent="0.2">
      <c r="Q55" s="108"/>
      <c r="R55" s="109"/>
      <c r="S55" s="109"/>
      <c r="T55" s="108"/>
      <c r="U55" s="108"/>
      <c r="V55" s="108"/>
      <c r="W55" s="108"/>
    </row>
    <row r="56" spans="2:23" x14ac:dyDescent="0.2">
      <c r="Q56" s="108"/>
      <c r="R56" s="109"/>
      <c r="S56" s="109"/>
      <c r="T56" s="108"/>
      <c r="U56" s="108"/>
      <c r="V56" s="108"/>
      <c r="W56" s="108"/>
    </row>
    <row r="57" spans="2:23" x14ac:dyDescent="0.2">
      <c r="Q57" s="108"/>
      <c r="R57" s="109"/>
      <c r="S57" s="109"/>
      <c r="T57" s="108"/>
      <c r="U57" s="108"/>
      <c r="V57" s="108"/>
      <c r="W57" s="108"/>
    </row>
    <row r="58" spans="2:23" x14ac:dyDescent="0.2">
      <c r="Q58" s="108"/>
      <c r="R58" s="109"/>
      <c r="S58" s="109"/>
      <c r="T58" s="108"/>
      <c r="U58" s="108"/>
      <c r="V58" s="108"/>
      <c r="W58" s="108"/>
    </row>
    <row r="59" spans="2:23" x14ac:dyDescent="0.2">
      <c r="Q59" s="108"/>
      <c r="R59" s="109"/>
      <c r="S59" s="109"/>
      <c r="T59" s="108"/>
      <c r="U59" s="108"/>
      <c r="V59" s="108"/>
      <c r="W59" s="108"/>
    </row>
    <row r="60" spans="2:23" x14ac:dyDescent="0.2">
      <c r="Q60" s="108"/>
      <c r="R60" s="109"/>
      <c r="S60" s="109"/>
      <c r="T60" s="108"/>
      <c r="U60" s="108"/>
      <c r="V60" s="108"/>
      <c r="W60" s="108"/>
    </row>
    <row r="61" spans="2:23" x14ac:dyDescent="0.2">
      <c r="Q61" s="108"/>
      <c r="R61" s="109"/>
      <c r="S61" s="109"/>
      <c r="T61" s="108"/>
      <c r="U61" s="108"/>
      <c r="V61" s="108"/>
      <c r="W61" s="108"/>
    </row>
    <row r="62" spans="2:23" x14ac:dyDescent="0.2">
      <c r="Q62" s="108"/>
      <c r="R62" s="109"/>
      <c r="S62" s="109"/>
      <c r="T62" s="108"/>
      <c r="U62" s="108"/>
      <c r="V62" s="108"/>
      <c r="W62" s="108"/>
    </row>
    <row r="63" spans="2:23" x14ac:dyDescent="0.2">
      <c r="Q63" s="108"/>
      <c r="R63" s="109"/>
      <c r="S63" s="109"/>
      <c r="T63" s="108"/>
      <c r="U63" s="108"/>
      <c r="V63" s="108"/>
      <c r="W63" s="108"/>
    </row>
    <row r="64" spans="2:23" x14ac:dyDescent="0.2">
      <c r="Q64" s="108"/>
      <c r="R64" s="109"/>
      <c r="S64" s="109"/>
      <c r="T64" s="108"/>
      <c r="U64" s="108"/>
      <c r="V64" s="108"/>
      <c r="W64" s="108"/>
    </row>
    <row r="65" spans="2:23" x14ac:dyDescent="0.2">
      <c r="Q65" s="108"/>
      <c r="R65" s="109"/>
      <c r="S65" s="109"/>
      <c r="T65" s="108"/>
      <c r="U65" s="108"/>
      <c r="V65" s="108"/>
      <c r="W65" s="108"/>
    </row>
    <row r="66" spans="2:23" x14ac:dyDescent="0.2">
      <c r="Q66" s="108"/>
      <c r="R66" s="109"/>
      <c r="S66" s="109"/>
      <c r="T66" s="108"/>
      <c r="U66" s="108"/>
      <c r="V66" s="108"/>
      <c r="W66" s="108"/>
    </row>
    <row r="67" spans="2:23" x14ac:dyDescent="0.2">
      <c r="Q67" s="108"/>
      <c r="R67" s="109"/>
      <c r="S67" s="109"/>
      <c r="T67" s="108"/>
      <c r="U67" s="108"/>
      <c r="V67" s="108"/>
      <c r="W67" s="108"/>
    </row>
    <row r="68" spans="2:23" x14ac:dyDescent="0.2">
      <c r="Q68" s="108"/>
      <c r="R68" s="109"/>
      <c r="S68" s="109"/>
      <c r="T68" s="108"/>
      <c r="U68" s="108"/>
      <c r="V68" s="108"/>
      <c r="W68" s="108"/>
    </row>
    <row r="69" spans="2:23" x14ac:dyDescent="0.2">
      <c r="Q69" s="108"/>
      <c r="R69" s="109"/>
      <c r="S69" s="109"/>
      <c r="T69" s="108"/>
      <c r="U69" s="108"/>
      <c r="V69" s="108"/>
      <c r="W69" s="108"/>
    </row>
    <row r="70" spans="2:23" x14ac:dyDescent="0.2">
      <c r="Q70" s="108"/>
      <c r="R70" s="109"/>
      <c r="S70" s="109"/>
      <c r="T70" s="108"/>
      <c r="U70" s="108"/>
      <c r="V70" s="108"/>
      <c r="W70" s="108"/>
    </row>
    <row r="71" spans="2:23" x14ac:dyDescent="0.2">
      <c r="B71" s="32" t="s">
        <v>22</v>
      </c>
      <c r="Q71" s="108"/>
      <c r="R71" s="109"/>
      <c r="S71" s="109"/>
      <c r="T71" s="108"/>
      <c r="U71" s="108"/>
      <c r="V71" s="108"/>
      <c r="W71" s="108"/>
    </row>
    <row r="72" spans="2:23" x14ac:dyDescent="0.2">
      <c r="Q72" s="108"/>
      <c r="R72" s="109"/>
      <c r="S72" s="109"/>
      <c r="T72" s="108"/>
      <c r="U72" s="108"/>
      <c r="V72" s="108"/>
      <c r="W72" s="108"/>
    </row>
    <row r="73" spans="2:23" x14ac:dyDescent="0.2">
      <c r="Q73" s="108"/>
      <c r="R73" s="109"/>
      <c r="S73" s="109"/>
      <c r="T73" s="108"/>
      <c r="U73" s="108"/>
      <c r="V73" s="108"/>
      <c r="W73" s="108"/>
    </row>
    <row r="74" spans="2:23" x14ac:dyDescent="0.2">
      <c r="Q74" s="108"/>
      <c r="R74" s="109"/>
      <c r="S74" s="109"/>
      <c r="T74" s="108"/>
      <c r="U74" s="108"/>
      <c r="V74" s="108"/>
      <c r="W74" s="108"/>
    </row>
    <row r="75" spans="2:23" x14ac:dyDescent="0.2">
      <c r="Q75" s="108"/>
      <c r="R75" s="109"/>
      <c r="S75" s="109"/>
      <c r="T75" s="108"/>
      <c r="U75" s="108"/>
      <c r="V75" s="108"/>
      <c r="W75" s="108"/>
    </row>
    <row r="76" spans="2:23" x14ac:dyDescent="0.2">
      <c r="Q76" s="108"/>
      <c r="R76" s="109"/>
      <c r="S76" s="109"/>
      <c r="T76" s="108"/>
      <c r="U76" s="108"/>
      <c r="V76" s="108"/>
      <c r="W76" s="108"/>
    </row>
    <row r="77" spans="2:23" x14ac:dyDescent="0.2">
      <c r="Q77" s="108"/>
      <c r="R77" s="109"/>
      <c r="S77" s="109"/>
      <c r="T77" s="108"/>
      <c r="U77" s="108"/>
      <c r="V77" s="108"/>
      <c r="W77" s="108"/>
    </row>
    <row r="78" spans="2:23" x14ac:dyDescent="0.2">
      <c r="Q78" s="108"/>
      <c r="R78" s="109"/>
      <c r="S78" s="109"/>
      <c r="T78" s="108"/>
      <c r="U78" s="108"/>
      <c r="V78" s="108"/>
      <c r="W78" s="108"/>
    </row>
    <row r="79" spans="2:23" x14ac:dyDescent="0.2">
      <c r="Q79" s="108"/>
      <c r="R79" s="109"/>
      <c r="S79" s="109"/>
      <c r="T79" s="108"/>
      <c r="U79" s="108"/>
      <c r="V79" s="108"/>
      <c r="W79" s="108"/>
    </row>
    <row r="80" spans="2:23" x14ac:dyDescent="0.2">
      <c r="Q80" s="108"/>
      <c r="R80" s="109"/>
      <c r="S80" s="109"/>
      <c r="T80" s="108"/>
      <c r="U80" s="108"/>
      <c r="V80" s="108"/>
      <c r="W80" s="108"/>
    </row>
    <row r="81" spans="17:23" x14ac:dyDescent="0.2">
      <c r="Q81" s="108"/>
      <c r="R81" s="109"/>
      <c r="S81" s="109"/>
      <c r="T81" s="108"/>
      <c r="U81" s="108"/>
      <c r="V81" s="108"/>
      <c r="W81" s="108"/>
    </row>
    <row r="82" spans="17:23" x14ac:dyDescent="0.2">
      <c r="Q82" s="108"/>
      <c r="R82" s="109"/>
      <c r="S82" s="109"/>
      <c r="T82" s="108"/>
      <c r="U82" s="108"/>
      <c r="V82" s="108"/>
      <c r="W82" s="108"/>
    </row>
  </sheetData>
  <mergeCells count="5">
    <mergeCell ref="B7:F7"/>
    <mergeCell ref="B8:F8"/>
    <mergeCell ref="B9:F9"/>
    <mergeCell ref="B10:F10"/>
    <mergeCell ref="B26:F26"/>
  </mergeCells>
  <printOptions horizontalCentered="1"/>
  <pageMargins left="0.15748031496062992" right="0.15748031496062992" top="0.19685039370078741" bottom="0.15748031496062992" header="0.15748031496062992" footer="0.15748031496062992"/>
  <pageSetup scale="53" orientation="landscape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72BC5-453B-407C-84E6-2BB41B6DBEF9}">
  <dimension ref="B1:W82"/>
  <sheetViews>
    <sheetView showGridLines="0" view="pageBreakPreview" topLeftCell="A19" zoomScaleNormal="100" zoomScaleSheetLayoutView="100" workbookViewId="0">
      <selection activeCell="I19" sqref="I19"/>
    </sheetView>
  </sheetViews>
  <sheetFormatPr baseColWidth="10" defaultRowHeight="14.25" x14ac:dyDescent="0.2"/>
  <cols>
    <col min="1" max="1" width="0.5703125" style="105" customWidth="1"/>
    <col min="2" max="2" width="47.140625" style="105" customWidth="1"/>
    <col min="3" max="3" width="26" style="105" customWidth="1"/>
    <col min="4" max="5" width="18.5703125" style="105" customWidth="1"/>
    <col min="6" max="6" width="18.7109375" style="105" customWidth="1"/>
    <col min="7" max="7" width="5.42578125" style="105" customWidth="1"/>
    <col min="8" max="8" width="3" style="105" customWidth="1"/>
    <col min="9" max="9" width="12.5703125" style="105" customWidth="1"/>
    <col min="10" max="10" width="14.140625" style="105" bestFit="1" customWidth="1"/>
    <col min="11" max="13" width="11.42578125" style="105"/>
    <col min="14" max="14" width="11.42578125" style="105" customWidth="1"/>
    <col min="15" max="15" width="12.5703125" style="105" customWidth="1"/>
    <col min="16" max="16" width="11.140625" style="105" customWidth="1"/>
    <col min="17" max="17" width="12" style="105" customWidth="1"/>
    <col min="18" max="18" width="18" style="106" customWidth="1"/>
    <col min="19" max="19" width="19.140625" style="106" customWidth="1"/>
    <col min="20" max="20" width="23.28515625" style="105" customWidth="1"/>
    <col min="21" max="16384" width="11.42578125" style="105"/>
  </cols>
  <sheetData>
    <row r="1" spans="2:22" ht="3.75" customHeight="1" x14ac:dyDescent="0.2"/>
    <row r="2" spans="2:22" x14ac:dyDescent="0.2">
      <c r="B2" s="107"/>
      <c r="C2" s="107"/>
      <c r="D2" s="107"/>
      <c r="E2" s="107"/>
      <c r="F2" s="107"/>
      <c r="G2" s="6"/>
      <c r="Q2" s="108"/>
      <c r="R2" s="109"/>
      <c r="S2" s="109"/>
      <c r="T2" s="108"/>
      <c r="U2" s="108"/>
      <c r="V2" s="108"/>
    </row>
    <row r="3" spans="2:22" x14ac:dyDescent="0.2">
      <c r="B3" s="107"/>
      <c r="C3" s="107"/>
      <c r="D3" s="107"/>
      <c r="E3" s="107"/>
      <c r="F3" s="107"/>
      <c r="G3" s="110"/>
      <c r="Q3" s="108"/>
      <c r="R3" s="109"/>
      <c r="S3" s="109"/>
      <c r="T3" s="108"/>
      <c r="U3" s="108"/>
      <c r="V3" s="108"/>
    </row>
    <row r="4" spans="2:22" x14ac:dyDescent="0.2">
      <c r="B4" s="107"/>
      <c r="C4" s="107"/>
      <c r="D4" s="107"/>
      <c r="E4" s="107"/>
      <c r="F4" s="107"/>
      <c r="G4" s="110"/>
      <c r="Q4" s="108"/>
      <c r="R4" s="109"/>
      <c r="S4" s="109"/>
      <c r="T4" s="108"/>
      <c r="U4" s="108"/>
      <c r="V4" s="108"/>
    </row>
    <row r="5" spans="2:22" x14ac:dyDescent="0.2">
      <c r="B5" s="107"/>
      <c r="C5" s="107"/>
      <c r="D5" s="107"/>
      <c r="E5" s="107"/>
      <c r="F5" s="107"/>
      <c r="G5" s="110"/>
      <c r="Q5" s="111"/>
      <c r="R5" s="112"/>
      <c r="S5" s="112"/>
      <c r="T5" s="111"/>
      <c r="U5" s="108"/>
      <c r="V5" s="108"/>
    </row>
    <row r="6" spans="2:22" x14ac:dyDescent="0.2">
      <c r="B6" s="107"/>
      <c r="C6" s="107"/>
      <c r="D6" s="107"/>
      <c r="E6" s="107"/>
      <c r="F6" s="107"/>
      <c r="Q6" s="111"/>
      <c r="R6" s="112"/>
      <c r="S6" s="112"/>
      <c r="T6" s="111"/>
      <c r="U6" s="108"/>
      <c r="V6" s="108"/>
    </row>
    <row r="7" spans="2:22" ht="15.75" x14ac:dyDescent="0.25">
      <c r="B7" s="152" t="s">
        <v>0</v>
      </c>
      <c r="C7" s="152"/>
      <c r="D7" s="152"/>
      <c r="E7" s="152"/>
      <c r="F7" s="152"/>
      <c r="Q7" s="111"/>
      <c r="R7" s="112"/>
      <c r="S7" s="112"/>
      <c r="T7" s="111"/>
      <c r="U7" s="108"/>
      <c r="V7" s="108"/>
    </row>
    <row r="8" spans="2:22" ht="15" customHeight="1" x14ac:dyDescent="0.25">
      <c r="B8" s="152" t="s">
        <v>1</v>
      </c>
      <c r="C8" s="152"/>
      <c r="D8" s="152"/>
      <c r="E8" s="152"/>
      <c r="F8" s="152"/>
      <c r="Q8" s="111"/>
      <c r="R8" s="112"/>
      <c r="S8" s="112"/>
      <c r="T8" s="111"/>
      <c r="U8" s="108"/>
      <c r="V8" s="108"/>
    </row>
    <row r="9" spans="2:22" ht="15.75" x14ac:dyDescent="0.25">
      <c r="B9" s="152" t="s">
        <v>2</v>
      </c>
      <c r="C9" s="152"/>
      <c r="D9" s="152"/>
      <c r="E9" s="152"/>
      <c r="F9" s="152"/>
      <c r="Q9" s="113"/>
      <c r="R9" s="87"/>
      <c r="S9" s="87"/>
      <c r="T9" s="114"/>
      <c r="U9" s="108"/>
      <c r="V9" s="108"/>
    </row>
    <row r="10" spans="2:22" ht="15.75" x14ac:dyDescent="0.25">
      <c r="B10" s="152" t="s">
        <v>125</v>
      </c>
      <c r="C10" s="152"/>
      <c r="D10" s="152"/>
      <c r="E10" s="152"/>
      <c r="F10" s="152"/>
      <c r="O10" s="115"/>
      <c r="P10" s="115"/>
      <c r="Q10" s="113"/>
      <c r="R10" s="87" t="s">
        <v>3</v>
      </c>
      <c r="S10" s="87" t="s">
        <v>4</v>
      </c>
      <c r="T10" s="114"/>
      <c r="U10" s="108"/>
      <c r="V10" s="108"/>
    </row>
    <row r="11" spans="2:22" ht="15.75" x14ac:dyDescent="0.2">
      <c r="B11" s="116" t="s">
        <v>5</v>
      </c>
      <c r="C11" s="117" t="s">
        <v>3</v>
      </c>
      <c r="D11" s="118" t="s">
        <v>4</v>
      </c>
      <c r="E11" s="118" t="s">
        <v>6</v>
      </c>
      <c r="F11" s="119" t="s">
        <v>7</v>
      </c>
      <c r="I11" s="120"/>
      <c r="J11" s="120"/>
      <c r="K11" s="120"/>
      <c r="L11" s="120"/>
      <c r="O11" s="115"/>
      <c r="P11" s="115"/>
      <c r="Q11" s="121"/>
      <c r="R11" s="87">
        <f>1-S11</f>
        <v>-6.220882760653601E-2</v>
      </c>
      <c r="S11" s="87">
        <f>D14/C14</f>
        <v>1.062208827606536</v>
      </c>
      <c r="T11" s="122"/>
      <c r="U11" s="108"/>
      <c r="V11" s="108"/>
    </row>
    <row r="12" spans="2:22" ht="15" x14ac:dyDescent="0.2">
      <c r="B12" s="123" t="s">
        <v>8</v>
      </c>
      <c r="C12" s="124">
        <f>SUM(C13:C16)</f>
        <v>877157761.28999996</v>
      </c>
      <c r="D12" s="124">
        <f>SUM(D13:D16)</f>
        <v>946012017.04000008</v>
      </c>
      <c r="E12" s="124">
        <f>D12-C12</f>
        <v>68854255.750000119</v>
      </c>
      <c r="F12" s="125">
        <f>D12/C12</f>
        <v>1.0784970033768373</v>
      </c>
      <c r="I12" s="120"/>
      <c r="J12" s="120"/>
      <c r="K12" s="120"/>
      <c r="L12" s="120"/>
      <c r="M12" s="120"/>
      <c r="N12" s="120"/>
      <c r="O12" s="115"/>
      <c r="P12" s="115"/>
      <c r="Q12" s="121"/>
      <c r="R12" s="87">
        <f>1-S12</f>
        <v>-6.0510642515001711E-2</v>
      </c>
      <c r="S12" s="87">
        <f>D15/C15</f>
        <v>1.0605106425150017</v>
      </c>
      <c r="T12" s="122"/>
      <c r="U12" s="108"/>
      <c r="V12" s="108"/>
    </row>
    <row r="13" spans="2:22" x14ac:dyDescent="0.2">
      <c r="B13" s="24" t="s">
        <v>9</v>
      </c>
      <c r="C13" s="55">
        <v>28163039.289999999</v>
      </c>
      <c r="D13" s="55">
        <v>28163039</v>
      </c>
      <c r="E13" s="55">
        <f>D13-C13</f>
        <v>-0.28999999910593033</v>
      </c>
      <c r="F13" s="54">
        <f>D13/C13</f>
        <v>0.99999998970281589</v>
      </c>
      <c r="I13" s="120"/>
      <c r="J13" s="126"/>
      <c r="K13" s="126"/>
      <c r="L13" s="126"/>
      <c r="O13" s="115"/>
      <c r="P13" s="115"/>
      <c r="Q13" s="121"/>
      <c r="R13" s="87">
        <f>1-S13</f>
        <v>-1.0237635287117501</v>
      </c>
      <c r="S13" s="87">
        <f>D16/C16</f>
        <v>2.0237635287117501</v>
      </c>
      <c r="T13" s="122"/>
      <c r="U13" s="108"/>
      <c r="V13" s="108"/>
    </row>
    <row r="14" spans="2:22" x14ac:dyDescent="0.2">
      <c r="B14" s="24" t="s">
        <v>10</v>
      </c>
      <c r="C14" s="55">
        <v>508340577</v>
      </c>
      <c r="D14" s="55">
        <v>539963848.32000005</v>
      </c>
      <c r="E14" s="55">
        <f t="shared" ref="E14:E15" si="0">D14-C14</f>
        <v>31623271.320000052</v>
      </c>
      <c r="F14" s="54">
        <f t="shared" ref="F14:F15" si="1">D14/C14</f>
        <v>1.062208827606536</v>
      </c>
      <c r="I14" s="120"/>
      <c r="J14" s="126"/>
      <c r="L14" s="126"/>
      <c r="O14" s="115"/>
      <c r="P14" s="115"/>
      <c r="Q14" s="121"/>
      <c r="R14" s="127"/>
      <c r="S14" s="127"/>
      <c r="T14" s="122"/>
      <c r="U14" s="108"/>
      <c r="V14" s="108"/>
    </row>
    <row r="15" spans="2:22" x14ac:dyDescent="0.2">
      <c r="B15" s="24" t="s">
        <v>11</v>
      </c>
      <c r="C15" s="55">
        <v>323402410</v>
      </c>
      <c r="D15" s="55">
        <v>342971697.62</v>
      </c>
      <c r="E15" s="55">
        <f t="shared" si="0"/>
        <v>19569287.620000005</v>
      </c>
      <c r="F15" s="54">
        <f t="shared" si="1"/>
        <v>1.0605106425150017</v>
      </c>
      <c r="I15" s="120"/>
      <c r="J15" s="126"/>
      <c r="L15" s="126"/>
      <c r="O15" s="115"/>
      <c r="P15" s="115"/>
      <c r="Q15" s="121"/>
      <c r="R15" s="127"/>
      <c r="S15" s="127"/>
      <c r="T15" s="122"/>
      <c r="U15" s="108"/>
      <c r="V15" s="108"/>
    </row>
    <row r="16" spans="2:22" x14ac:dyDescent="0.2">
      <c r="B16" s="24" t="s">
        <v>12</v>
      </c>
      <c r="C16" s="55">
        <v>17251735</v>
      </c>
      <c r="D16" s="55">
        <v>34913432.100000001</v>
      </c>
      <c r="E16" s="55">
        <f>D16-C16</f>
        <v>17661697.100000001</v>
      </c>
      <c r="F16" s="54">
        <f>D16/C16</f>
        <v>2.0237635287117501</v>
      </c>
      <c r="I16" s="120"/>
      <c r="J16" s="126"/>
      <c r="L16" s="126"/>
      <c r="O16" s="115"/>
      <c r="P16" s="115"/>
      <c r="Q16" s="121"/>
      <c r="R16" s="127"/>
      <c r="S16" s="127"/>
      <c r="T16" s="122"/>
      <c r="U16" s="108"/>
      <c r="V16" s="108"/>
    </row>
    <row r="17" spans="2:23" ht="15.75" x14ac:dyDescent="0.2">
      <c r="B17" s="116" t="s">
        <v>13</v>
      </c>
      <c r="C17" s="117" t="s">
        <v>3</v>
      </c>
      <c r="D17" s="118" t="s">
        <v>4</v>
      </c>
      <c r="E17" s="118" t="s">
        <v>6</v>
      </c>
      <c r="F17" s="119" t="s">
        <v>7</v>
      </c>
      <c r="G17" s="115"/>
      <c r="I17" s="120"/>
      <c r="J17" s="120"/>
      <c r="K17" s="120"/>
      <c r="O17" s="115"/>
      <c r="P17" s="115"/>
      <c r="Q17" s="121"/>
      <c r="R17" s="127"/>
      <c r="S17" s="127"/>
      <c r="T17" s="122"/>
      <c r="U17" s="108"/>
      <c r="V17" s="108"/>
    </row>
    <row r="18" spans="2:23" ht="15" x14ac:dyDescent="0.2">
      <c r="B18" s="123" t="s">
        <v>14</v>
      </c>
      <c r="C18" s="124">
        <f>SUM(C19:C25)</f>
        <v>1080987346</v>
      </c>
      <c r="D18" s="124">
        <f t="shared" ref="D18" si="2">SUM(D19:D25)</f>
        <v>865225741.87</v>
      </c>
      <c r="E18" s="124">
        <f>D18-C18</f>
        <v>-215761604.13</v>
      </c>
      <c r="F18" s="125">
        <f>D18/C18</f>
        <v>0.80040321015006588</v>
      </c>
      <c r="G18" s="115"/>
      <c r="I18" s="128"/>
      <c r="J18" s="128"/>
      <c r="K18" s="128"/>
      <c r="L18" s="128"/>
      <c r="M18" s="120"/>
      <c r="N18" s="120"/>
      <c r="Q18" s="121"/>
      <c r="R18" s="127"/>
      <c r="S18" s="127"/>
      <c r="T18" s="122"/>
      <c r="U18" s="108"/>
      <c r="V18" s="108"/>
    </row>
    <row r="19" spans="2:23" x14ac:dyDescent="0.2">
      <c r="B19" s="24" t="s">
        <v>48</v>
      </c>
      <c r="C19" s="55">
        <v>617819169</v>
      </c>
      <c r="D19" s="55">
        <v>648121585.10000002</v>
      </c>
      <c r="E19" s="55">
        <f>D19-C19</f>
        <v>30302416.100000024</v>
      </c>
      <c r="F19" s="54">
        <f>D19/C19</f>
        <v>1.0490473873593908</v>
      </c>
      <c r="G19" s="115"/>
      <c r="I19" s="120"/>
      <c r="J19" s="126"/>
      <c r="L19" s="128"/>
      <c r="Q19" s="121"/>
      <c r="R19" s="127"/>
      <c r="S19" s="127"/>
      <c r="T19" s="122"/>
      <c r="U19" s="108"/>
      <c r="V19" s="108"/>
    </row>
    <row r="20" spans="2:23" x14ac:dyDescent="0.2">
      <c r="B20" s="24" t="s">
        <v>49</v>
      </c>
      <c r="C20" s="55">
        <v>192290775</v>
      </c>
      <c r="D20" s="55">
        <v>137279692.34</v>
      </c>
      <c r="E20" s="55">
        <f t="shared" ref="E20:E25" si="3">D20-C20</f>
        <v>-55011082.659999996</v>
      </c>
      <c r="F20" s="54">
        <f t="shared" ref="F20:F24" si="4">D20/C20</f>
        <v>0.71391720346438881</v>
      </c>
      <c r="G20" s="115"/>
      <c r="I20" s="120"/>
      <c r="J20" s="126"/>
      <c r="L20" s="128"/>
      <c r="Q20" s="121"/>
      <c r="R20" s="127"/>
      <c r="S20" s="127"/>
      <c r="T20" s="122"/>
      <c r="U20" s="108"/>
      <c r="V20" s="108"/>
    </row>
    <row r="21" spans="2:23" x14ac:dyDescent="0.2">
      <c r="B21" s="24" t="s">
        <v>17</v>
      </c>
      <c r="C21" s="55">
        <v>42081626</v>
      </c>
      <c r="D21" s="55">
        <v>39164567.93</v>
      </c>
      <c r="E21" s="55">
        <f t="shared" si="3"/>
        <v>-2917058.0700000003</v>
      </c>
      <c r="F21" s="54">
        <f t="shared" si="4"/>
        <v>0.93068095633947223</v>
      </c>
      <c r="G21" s="115"/>
      <c r="I21" s="120"/>
      <c r="J21" s="126"/>
      <c r="L21" s="128"/>
      <c r="Q21" s="121"/>
      <c r="R21" s="127"/>
      <c r="S21" s="127"/>
      <c r="T21" s="122"/>
      <c r="U21" s="108"/>
      <c r="V21" s="108"/>
      <c r="W21" s="108"/>
    </row>
    <row r="22" spans="2:23" x14ac:dyDescent="0.2">
      <c r="B22" s="24" t="s">
        <v>18</v>
      </c>
      <c r="C22" s="55">
        <v>6673337</v>
      </c>
      <c r="D22" s="55">
        <v>3763538.5</v>
      </c>
      <c r="E22" s="55">
        <f t="shared" si="3"/>
        <v>-2909798.5</v>
      </c>
      <c r="F22" s="54">
        <f t="shared" si="4"/>
        <v>0.56396649832010581</v>
      </c>
      <c r="G22" s="115"/>
      <c r="I22" s="120"/>
      <c r="J22" s="126"/>
      <c r="L22" s="128"/>
      <c r="Q22" s="121"/>
      <c r="R22" s="127"/>
      <c r="S22" s="127"/>
      <c r="T22" s="122"/>
      <c r="U22" s="108"/>
      <c r="V22" s="108"/>
      <c r="W22" s="108"/>
    </row>
    <row r="23" spans="2:23" ht="14.25" customHeight="1" x14ac:dyDescent="0.2">
      <c r="B23" s="24" t="s">
        <v>19</v>
      </c>
      <c r="C23" s="55">
        <v>349988</v>
      </c>
      <c r="D23" s="55"/>
      <c r="E23" s="55">
        <f t="shared" si="3"/>
        <v>-349988</v>
      </c>
      <c r="F23" s="54">
        <v>0</v>
      </c>
      <c r="G23" s="115"/>
      <c r="I23" s="120"/>
      <c r="J23" s="126"/>
      <c r="L23" s="128"/>
      <c r="Q23" s="121"/>
      <c r="R23" s="87" t="s">
        <v>3</v>
      </c>
      <c r="S23" s="87" t="s">
        <v>4</v>
      </c>
      <c r="T23" s="129"/>
      <c r="U23" s="108"/>
      <c r="V23" s="108"/>
      <c r="W23" s="108"/>
    </row>
    <row r="24" spans="2:23" x14ac:dyDescent="0.2">
      <c r="B24" s="24" t="s">
        <v>50</v>
      </c>
      <c r="C24" s="55">
        <v>221772451</v>
      </c>
      <c r="D24" s="55">
        <v>36896358</v>
      </c>
      <c r="E24" s="55">
        <f t="shared" si="3"/>
        <v>-184876093</v>
      </c>
      <c r="F24" s="54">
        <f t="shared" si="4"/>
        <v>0.1663703396595459</v>
      </c>
      <c r="G24" s="115"/>
      <c r="I24" s="120"/>
      <c r="J24" s="126"/>
      <c r="L24" s="128"/>
      <c r="Q24" s="121"/>
      <c r="R24" s="87">
        <f>IFERROR(ABS(1-S24),0)</f>
        <v>4.9047387359390848E-2</v>
      </c>
      <c r="S24" s="87">
        <f>IFERROR(D19/C19,0)</f>
        <v>1.0490473873593908</v>
      </c>
      <c r="T24" s="129"/>
      <c r="U24" s="108"/>
      <c r="V24" s="108"/>
      <c r="W24" s="108"/>
    </row>
    <row r="25" spans="2:23" x14ac:dyDescent="0.2">
      <c r="B25" s="28" t="s">
        <v>21</v>
      </c>
      <c r="C25" s="55">
        <v>0</v>
      </c>
      <c r="D25" s="55">
        <v>0</v>
      </c>
      <c r="E25" s="55">
        <f t="shared" si="3"/>
        <v>0</v>
      </c>
      <c r="F25" s="54">
        <v>0</v>
      </c>
      <c r="G25" s="115"/>
      <c r="J25" s="126"/>
      <c r="L25" s="128"/>
      <c r="Q25" s="121"/>
      <c r="R25" s="87">
        <f t="shared" ref="R25:R30" si="5">IFERROR(ABS(1-S25),0)</f>
        <v>0.28608279653561119</v>
      </c>
      <c r="S25" s="87">
        <f t="shared" ref="S25:S30" si="6">IFERROR(D20/C20,0)</f>
        <v>0.71391720346438881</v>
      </c>
      <c r="T25" s="130"/>
      <c r="U25" s="108"/>
      <c r="V25" s="108"/>
      <c r="W25" s="108"/>
    </row>
    <row r="26" spans="2:23" x14ac:dyDescent="0.2">
      <c r="B26" s="139" t="s">
        <v>126</v>
      </c>
      <c r="C26" s="139"/>
      <c r="D26" s="139"/>
      <c r="E26" s="139"/>
      <c r="F26" s="139"/>
      <c r="Q26" s="121"/>
      <c r="R26" s="87">
        <f>IFERROR(ABS(1-S26),0)</f>
        <v>6.9319043660527768E-2</v>
      </c>
      <c r="S26" s="87">
        <f>IFERROR(D21/C21,0)</f>
        <v>0.93068095633947223</v>
      </c>
      <c r="T26" s="131"/>
      <c r="U26" s="108"/>
      <c r="V26" s="108"/>
      <c r="W26" s="108"/>
    </row>
    <row r="27" spans="2:23" x14ac:dyDescent="0.2">
      <c r="B27" s="140" t="s">
        <v>22</v>
      </c>
      <c r="H27" s="126"/>
      <c r="Q27" s="121"/>
      <c r="R27" s="87">
        <f t="shared" si="5"/>
        <v>0.43603350167989419</v>
      </c>
      <c r="S27" s="87">
        <f t="shared" si="6"/>
        <v>0.56396649832010581</v>
      </c>
      <c r="T27" s="131"/>
      <c r="U27" s="108"/>
      <c r="V27" s="108"/>
      <c r="W27" s="108"/>
    </row>
    <row r="28" spans="2:23" x14ac:dyDescent="0.2">
      <c r="Q28" s="121"/>
      <c r="R28" s="87">
        <f t="shared" si="5"/>
        <v>1</v>
      </c>
      <c r="S28" s="87">
        <f t="shared" si="6"/>
        <v>0</v>
      </c>
      <c r="T28" s="129"/>
      <c r="U28" s="108"/>
      <c r="V28" s="108"/>
      <c r="W28" s="108"/>
    </row>
    <row r="29" spans="2:23" x14ac:dyDescent="0.2">
      <c r="B29" s="132"/>
      <c r="Q29" s="121"/>
      <c r="R29" s="87">
        <f t="shared" si="5"/>
        <v>0.83362966034045405</v>
      </c>
      <c r="S29" s="87">
        <f t="shared" si="6"/>
        <v>0.1663703396595459</v>
      </c>
      <c r="T29" s="129"/>
      <c r="U29" s="108"/>
      <c r="V29" s="108"/>
      <c r="W29" s="108"/>
    </row>
    <row r="30" spans="2:23" x14ac:dyDescent="0.2">
      <c r="Q30" s="121"/>
      <c r="R30" s="87">
        <f t="shared" si="5"/>
        <v>1</v>
      </c>
      <c r="S30" s="87">
        <f t="shared" si="6"/>
        <v>0</v>
      </c>
      <c r="T30" s="129"/>
      <c r="U30" s="108"/>
      <c r="V30" s="108"/>
      <c r="W30" s="108"/>
    </row>
    <row r="31" spans="2:23" x14ac:dyDescent="0.2">
      <c r="Q31" s="113"/>
      <c r="R31" s="133"/>
      <c r="S31" s="133"/>
      <c r="T31" s="130"/>
      <c r="U31" s="108"/>
      <c r="V31" s="108"/>
      <c r="W31" s="108"/>
    </row>
    <row r="32" spans="2:23" x14ac:dyDescent="0.2">
      <c r="Q32" s="113"/>
      <c r="R32" s="134"/>
      <c r="S32" s="134"/>
      <c r="T32" s="131"/>
      <c r="U32" s="108"/>
      <c r="V32" s="108"/>
      <c r="W32" s="108"/>
    </row>
    <row r="33" spans="17:23" x14ac:dyDescent="0.2">
      <c r="Q33" s="114"/>
      <c r="R33" s="131"/>
      <c r="S33" s="131"/>
      <c r="T33" s="131"/>
      <c r="U33" s="108"/>
      <c r="V33" s="108"/>
      <c r="W33" s="108"/>
    </row>
    <row r="34" spans="17:23" x14ac:dyDescent="0.2">
      <c r="Q34" s="111"/>
      <c r="R34" s="135"/>
      <c r="S34" s="135"/>
      <c r="T34" s="136"/>
      <c r="U34" s="108"/>
      <c r="V34" s="108"/>
      <c r="W34" s="108"/>
    </row>
    <row r="35" spans="17:23" x14ac:dyDescent="0.2">
      <c r="Q35" s="111"/>
      <c r="R35" s="137"/>
      <c r="S35" s="137"/>
      <c r="T35" s="111"/>
      <c r="U35" s="108"/>
      <c r="V35" s="108"/>
      <c r="W35" s="108"/>
    </row>
    <row r="36" spans="17:23" x14ac:dyDescent="0.2">
      <c r="Q36" s="111"/>
      <c r="R36" s="137"/>
      <c r="S36" s="137"/>
      <c r="T36" s="111"/>
      <c r="U36" s="108"/>
      <c r="V36" s="108"/>
      <c r="W36" s="108"/>
    </row>
    <row r="37" spans="17:23" x14ac:dyDescent="0.2">
      <c r="Q37" s="108"/>
      <c r="R37" s="138"/>
      <c r="S37" s="138"/>
      <c r="T37" s="108"/>
      <c r="U37" s="108"/>
      <c r="V37" s="108"/>
      <c r="W37" s="108"/>
    </row>
    <row r="38" spans="17:23" x14ac:dyDescent="0.2">
      <c r="Q38" s="108"/>
      <c r="R38" s="138"/>
      <c r="S38" s="138"/>
      <c r="T38" s="108"/>
      <c r="U38" s="108"/>
      <c r="V38" s="108"/>
      <c r="W38" s="108"/>
    </row>
    <row r="39" spans="17:23" x14ac:dyDescent="0.2">
      <c r="Q39" s="108"/>
      <c r="R39" s="138"/>
      <c r="S39" s="138"/>
      <c r="T39" s="108"/>
      <c r="U39" s="108"/>
      <c r="V39" s="108"/>
      <c r="W39" s="108"/>
    </row>
    <row r="40" spans="17:23" x14ac:dyDescent="0.2">
      <c r="Q40" s="108"/>
      <c r="R40" s="109"/>
      <c r="S40" s="109"/>
      <c r="T40" s="108"/>
      <c r="U40" s="108"/>
      <c r="V40" s="108"/>
      <c r="W40" s="108"/>
    </row>
    <row r="41" spans="17:23" x14ac:dyDescent="0.2">
      <c r="Q41" s="108"/>
      <c r="R41" s="109"/>
      <c r="S41" s="109"/>
      <c r="T41" s="108"/>
      <c r="U41" s="108"/>
      <c r="V41" s="108"/>
      <c r="W41" s="108"/>
    </row>
    <row r="42" spans="17:23" x14ac:dyDescent="0.2">
      <c r="Q42" s="108"/>
      <c r="R42" s="109"/>
      <c r="S42" s="109"/>
      <c r="T42" s="108"/>
      <c r="U42" s="108"/>
      <c r="V42" s="108"/>
      <c r="W42" s="108"/>
    </row>
    <row r="43" spans="17:23" x14ac:dyDescent="0.2">
      <c r="Q43" s="108"/>
      <c r="R43" s="109"/>
      <c r="S43" s="109"/>
      <c r="T43" s="108"/>
      <c r="U43" s="108"/>
      <c r="V43" s="108"/>
      <c r="W43" s="108"/>
    </row>
    <row r="44" spans="17:23" x14ac:dyDescent="0.2">
      <c r="Q44" s="108"/>
      <c r="R44" s="109"/>
      <c r="S44" s="109"/>
      <c r="T44" s="108"/>
      <c r="U44" s="108"/>
      <c r="V44" s="108"/>
      <c r="W44" s="108"/>
    </row>
    <row r="45" spans="17:23" x14ac:dyDescent="0.2">
      <c r="Q45" s="108"/>
      <c r="R45" s="109"/>
      <c r="S45" s="109"/>
      <c r="T45" s="108"/>
      <c r="U45" s="108"/>
      <c r="V45" s="108"/>
      <c r="W45" s="108"/>
    </row>
    <row r="46" spans="17:23" x14ac:dyDescent="0.2">
      <c r="Q46" s="108"/>
      <c r="R46" s="109"/>
      <c r="S46" s="109"/>
      <c r="T46" s="108"/>
      <c r="U46" s="108"/>
      <c r="V46" s="108"/>
      <c r="W46" s="108"/>
    </row>
    <row r="47" spans="17:23" x14ac:dyDescent="0.2">
      <c r="Q47" s="108"/>
      <c r="R47" s="109"/>
      <c r="S47" s="109"/>
      <c r="T47" s="108"/>
      <c r="U47" s="108"/>
      <c r="V47" s="108"/>
      <c r="W47" s="108"/>
    </row>
    <row r="48" spans="17:23" x14ac:dyDescent="0.2">
      <c r="Q48" s="108"/>
      <c r="R48" s="109"/>
      <c r="S48" s="109"/>
      <c r="T48" s="108"/>
      <c r="U48" s="108"/>
      <c r="V48" s="108"/>
      <c r="W48" s="108"/>
    </row>
    <row r="49" spans="2:23" x14ac:dyDescent="0.2">
      <c r="Q49" s="108"/>
      <c r="R49" s="109"/>
      <c r="S49" s="109"/>
      <c r="T49" s="108"/>
      <c r="U49" s="108"/>
      <c r="V49" s="108"/>
      <c r="W49" s="108"/>
    </row>
    <row r="50" spans="2:23" x14ac:dyDescent="0.2">
      <c r="B50" s="32" t="s">
        <v>22</v>
      </c>
      <c r="Q50" s="108"/>
      <c r="R50" s="109"/>
      <c r="S50" s="109"/>
      <c r="T50" s="108"/>
      <c r="U50" s="108"/>
      <c r="V50" s="108"/>
      <c r="W50" s="108"/>
    </row>
    <row r="51" spans="2:23" x14ac:dyDescent="0.2">
      <c r="Q51" s="108"/>
      <c r="R51" s="109"/>
      <c r="S51" s="109"/>
      <c r="T51" s="108"/>
      <c r="U51" s="108"/>
      <c r="V51" s="108"/>
      <c r="W51" s="108"/>
    </row>
    <row r="52" spans="2:23" x14ac:dyDescent="0.2">
      <c r="Q52" s="108"/>
      <c r="R52" s="109"/>
      <c r="S52" s="109"/>
      <c r="T52" s="108"/>
      <c r="U52" s="108"/>
      <c r="V52" s="108"/>
      <c r="W52" s="108"/>
    </row>
    <row r="53" spans="2:23" x14ac:dyDescent="0.2">
      <c r="Q53" s="108"/>
      <c r="R53" s="109"/>
      <c r="S53" s="109"/>
      <c r="T53" s="108"/>
      <c r="U53" s="108"/>
      <c r="V53" s="108"/>
      <c r="W53" s="108"/>
    </row>
    <row r="54" spans="2:23" x14ac:dyDescent="0.2">
      <c r="Q54" s="108"/>
      <c r="R54" s="109"/>
      <c r="S54" s="109"/>
      <c r="T54" s="108"/>
      <c r="U54" s="108"/>
      <c r="V54" s="108"/>
      <c r="W54" s="108"/>
    </row>
    <row r="55" spans="2:23" x14ac:dyDescent="0.2">
      <c r="Q55" s="108"/>
      <c r="R55" s="109"/>
      <c r="S55" s="109"/>
      <c r="T55" s="108"/>
      <c r="U55" s="108"/>
      <c r="V55" s="108"/>
      <c r="W55" s="108"/>
    </row>
    <row r="56" spans="2:23" x14ac:dyDescent="0.2">
      <c r="Q56" s="108"/>
      <c r="R56" s="109"/>
      <c r="S56" s="109"/>
      <c r="T56" s="108"/>
      <c r="U56" s="108"/>
      <c r="V56" s="108"/>
      <c r="W56" s="108"/>
    </row>
    <row r="57" spans="2:23" x14ac:dyDescent="0.2">
      <c r="Q57" s="108"/>
      <c r="R57" s="109"/>
      <c r="S57" s="109"/>
      <c r="T57" s="108"/>
      <c r="U57" s="108"/>
      <c r="V57" s="108"/>
      <c r="W57" s="108"/>
    </row>
    <row r="58" spans="2:23" x14ac:dyDescent="0.2">
      <c r="Q58" s="108"/>
      <c r="R58" s="109"/>
      <c r="S58" s="109"/>
      <c r="T58" s="108"/>
      <c r="U58" s="108"/>
      <c r="V58" s="108"/>
      <c r="W58" s="108"/>
    </row>
    <row r="59" spans="2:23" x14ac:dyDescent="0.2">
      <c r="Q59" s="108"/>
      <c r="R59" s="109"/>
      <c r="S59" s="109"/>
      <c r="T59" s="108"/>
      <c r="U59" s="108"/>
      <c r="V59" s="108"/>
      <c r="W59" s="108"/>
    </row>
    <row r="60" spans="2:23" x14ac:dyDescent="0.2">
      <c r="Q60" s="108"/>
      <c r="R60" s="109"/>
      <c r="S60" s="109"/>
      <c r="T60" s="108"/>
      <c r="U60" s="108"/>
      <c r="V60" s="108"/>
      <c r="W60" s="108"/>
    </row>
    <row r="61" spans="2:23" x14ac:dyDescent="0.2">
      <c r="Q61" s="108"/>
      <c r="R61" s="109"/>
      <c r="S61" s="109"/>
      <c r="T61" s="108"/>
      <c r="U61" s="108"/>
      <c r="V61" s="108"/>
      <c r="W61" s="108"/>
    </row>
    <row r="62" spans="2:23" x14ac:dyDescent="0.2">
      <c r="Q62" s="108"/>
      <c r="R62" s="109"/>
      <c r="S62" s="109"/>
      <c r="T62" s="108"/>
      <c r="U62" s="108"/>
      <c r="V62" s="108"/>
      <c r="W62" s="108"/>
    </row>
    <row r="63" spans="2:23" x14ac:dyDescent="0.2">
      <c r="Q63" s="108"/>
      <c r="R63" s="109"/>
      <c r="S63" s="109"/>
      <c r="T63" s="108"/>
      <c r="U63" s="108"/>
      <c r="V63" s="108"/>
      <c r="W63" s="108"/>
    </row>
    <row r="64" spans="2:23" x14ac:dyDescent="0.2">
      <c r="Q64" s="108"/>
      <c r="R64" s="109"/>
      <c r="S64" s="109"/>
      <c r="T64" s="108"/>
      <c r="U64" s="108"/>
      <c r="V64" s="108"/>
      <c r="W64" s="108"/>
    </row>
    <row r="65" spans="2:23" x14ac:dyDescent="0.2">
      <c r="Q65" s="108"/>
      <c r="R65" s="109"/>
      <c r="S65" s="109"/>
      <c r="T65" s="108"/>
      <c r="U65" s="108"/>
      <c r="V65" s="108"/>
      <c r="W65" s="108"/>
    </row>
    <row r="66" spans="2:23" x14ac:dyDescent="0.2">
      <c r="Q66" s="108"/>
      <c r="R66" s="109"/>
      <c r="S66" s="109"/>
      <c r="T66" s="108"/>
      <c r="U66" s="108"/>
      <c r="V66" s="108"/>
      <c r="W66" s="108"/>
    </row>
    <row r="67" spans="2:23" x14ac:dyDescent="0.2">
      <c r="Q67" s="108"/>
      <c r="R67" s="109"/>
      <c r="S67" s="109"/>
      <c r="T67" s="108"/>
      <c r="U67" s="108"/>
      <c r="V67" s="108"/>
      <c r="W67" s="108"/>
    </row>
    <row r="68" spans="2:23" x14ac:dyDescent="0.2">
      <c r="Q68" s="108"/>
      <c r="R68" s="109"/>
      <c r="S68" s="109"/>
      <c r="T68" s="108"/>
      <c r="U68" s="108"/>
      <c r="V68" s="108"/>
      <c r="W68" s="108"/>
    </row>
    <row r="69" spans="2:23" x14ac:dyDescent="0.2">
      <c r="Q69" s="108"/>
      <c r="R69" s="109"/>
      <c r="S69" s="109"/>
      <c r="T69" s="108"/>
      <c r="U69" s="108"/>
      <c r="V69" s="108"/>
      <c r="W69" s="108"/>
    </row>
    <row r="70" spans="2:23" x14ac:dyDescent="0.2">
      <c r="Q70" s="108"/>
      <c r="R70" s="109"/>
      <c r="S70" s="109"/>
      <c r="T70" s="108"/>
      <c r="U70" s="108"/>
      <c r="V70" s="108"/>
      <c r="W70" s="108"/>
    </row>
    <row r="71" spans="2:23" x14ac:dyDescent="0.2">
      <c r="B71" s="32" t="s">
        <v>22</v>
      </c>
      <c r="Q71" s="108"/>
      <c r="R71" s="109"/>
      <c r="S71" s="109"/>
      <c r="T71" s="108"/>
      <c r="U71" s="108"/>
      <c r="V71" s="108"/>
      <c r="W71" s="108"/>
    </row>
    <row r="72" spans="2:23" x14ac:dyDescent="0.2">
      <c r="Q72" s="108"/>
      <c r="R72" s="109"/>
      <c r="S72" s="109"/>
      <c r="T72" s="108"/>
      <c r="U72" s="108"/>
      <c r="V72" s="108"/>
      <c r="W72" s="108"/>
    </row>
    <row r="73" spans="2:23" x14ac:dyDescent="0.2">
      <c r="Q73" s="108"/>
      <c r="R73" s="109"/>
      <c r="S73" s="109"/>
      <c r="T73" s="108"/>
      <c r="U73" s="108"/>
      <c r="V73" s="108"/>
      <c r="W73" s="108"/>
    </row>
    <row r="74" spans="2:23" x14ac:dyDescent="0.2">
      <c r="Q74" s="108"/>
      <c r="R74" s="109"/>
      <c r="S74" s="109"/>
      <c r="T74" s="108"/>
      <c r="U74" s="108"/>
      <c r="V74" s="108"/>
      <c r="W74" s="108"/>
    </row>
    <row r="75" spans="2:23" x14ac:dyDescent="0.2">
      <c r="Q75" s="108"/>
      <c r="R75" s="109"/>
      <c r="S75" s="109"/>
      <c r="T75" s="108"/>
      <c r="U75" s="108"/>
      <c r="V75" s="108"/>
      <c r="W75" s="108"/>
    </row>
    <row r="76" spans="2:23" x14ac:dyDescent="0.2">
      <c r="Q76" s="108"/>
      <c r="R76" s="109"/>
      <c r="S76" s="109"/>
      <c r="T76" s="108"/>
      <c r="U76" s="108"/>
      <c r="V76" s="108"/>
      <c r="W76" s="108"/>
    </row>
    <row r="77" spans="2:23" x14ac:dyDescent="0.2">
      <c r="Q77" s="108"/>
      <c r="R77" s="109"/>
      <c r="S77" s="109"/>
      <c r="T77" s="108"/>
      <c r="U77" s="108"/>
      <c r="V77" s="108"/>
      <c r="W77" s="108"/>
    </row>
    <row r="78" spans="2:23" x14ac:dyDescent="0.2">
      <c r="Q78" s="108"/>
      <c r="R78" s="109"/>
      <c r="S78" s="109"/>
      <c r="T78" s="108"/>
      <c r="U78" s="108"/>
      <c r="V78" s="108"/>
      <c r="W78" s="108"/>
    </row>
    <row r="79" spans="2:23" x14ac:dyDescent="0.2">
      <c r="Q79" s="108"/>
      <c r="R79" s="109"/>
      <c r="S79" s="109"/>
      <c r="T79" s="108"/>
      <c r="U79" s="108"/>
      <c r="V79" s="108"/>
      <c r="W79" s="108"/>
    </row>
    <row r="80" spans="2:23" x14ac:dyDescent="0.2">
      <c r="Q80" s="108"/>
      <c r="R80" s="109"/>
      <c r="S80" s="109"/>
      <c r="T80" s="108"/>
      <c r="U80" s="108"/>
      <c r="V80" s="108"/>
      <c r="W80" s="108"/>
    </row>
    <row r="81" spans="17:23" x14ac:dyDescent="0.2">
      <c r="Q81" s="108"/>
      <c r="R81" s="109"/>
      <c r="S81" s="109"/>
      <c r="T81" s="108"/>
      <c r="U81" s="108"/>
      <c r="V81" s="108"/>
      <c r="W81" s="108"/>
    </row>
    <row r="82" spans="17:23" x14ac:dyDescent="0.2">
      <c r="Q82" s="108"/>
      <c r="R82" s="109"/>
      <c r="S82" s="109"/>
      <c r="T82" s="108"/>
      <c r="U82" s="108"/>
      <c r="V82" s="108"/>
      <c r="W82" s="108"/>
    </row>
  </sheetData>
  <mergeCells count="4">
    <mergeCell ref="B7:F7"/>
    <mergeCell ref="B8:F8"/>
    <mergeCell ref="B9:F9"/>
    <mergeCell ref="B10:F10"/>
  </mergeCells>
  <printOptions horizontalCentered="1"/>
  <pageMargins left="0.15748031496062992" right="0.15748031496062992" top="0.19685039370078741" bottom="0.15748031496062992" header="0.15748031496062992" footer="0.15748031496062992"/>
  <pageSetup scale="53" orientation="landscape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FAE399-4E50-4797-AC9E-935ACEEA388F}">
  <dimension ref="B1:W81"/>
  <sheetViews>
    <sheetView showGridLines="0" view="pageBreakPreview" topLeftCell="A4" zoomScaleNormal="100" zoomScaleSheetLayoutView="100" workbookViewId="0">
      <selection activeCell="D21" sqref="D21"/>
    </sheetView>
  </sheetViews>
  <sheetFormatPr baseColWidth="10" defaultRowHeight="14.25" x14ac:dyDescent="0.2"/>
  <cols>
    <col min="1" max="1" width="0.5703125" style="105" customWidth="1"/>
    <col min="2" max="2" width="47.140625" style="105" customWidth="1"/>
    <col min="3" max="3" width="26" style="105" customWidth="1"/>
    <col min="4" max="5" width="18.5703125" style="105" customWidth="1"/>
    <col min="6" max="6" width="18.7109375" style="105" customWidth="1"/>
    <col min="7" max="7" width="5.42578125" style="105" customWidth="1"/>
    <col min="8" max="8" width="3" style="105" customWidth="1"/>
    <col min="9" max="9" width="12.5703125" style="105" customWidth="1"/>
    <col min="10" max="10" width="14.140625" style="105" bestFit="1" customWidth="1"/>
    <col min="11" max="13" width="11.42578125" style="105"/>
    <col min="14" max="14" width="11.42578125" style="105" customWidth="1"/>
    <col min="15" max="15" width="12.5703125" style="105" customWidth="1"/>
    <col min="16" max="16" width="11.140625" style="105" customWidth="1"/>
    <col min="17" max="17" width="12" style="105" customWidth="1"/>
    <col min="18" max="18" width="18" style="106" customWidth="1"/>
    <col min="19" max="19" width="19.140625" style="106" customWidth="1"/>
    <col min="20" max="20" width="23.28515625" style="105" customWidth="1"/>
    <col min="21" max="16384" width="11.42578125" style="105"/>
  </cols>
  <sheetData>
    <row r="1" spans="2:22" ht="3.75" customHeight="1" x14ac:dyDescent="0.2"/>
    <row r="2" spans="2:22" x14ac:dyDescent="0.2">
      <c r="B2" s="107"/>
      <c r="C2" s="107"/>
      <c r="D2" s="107"/>
      <c r="E2" s="107"/>
      <c r="F2" s="107"/>
      <c r="G2" s="6"/>
      <c r="Q2" s="108"/>
      <c r="R2" s="109"/>
      <c r="S2" s="109"/>
      <c r="T2" s="108"/>
      <c r="U2" s="108"/>
      <c r="V2" s="108"/>
    </row>
    <row r="3" spans="2:22" x14ac:dyDescent="0.2">
      <c r="B3" s="107"/>
      <c r="C3" s="107"/>
      <c r="D3" s="107"/>
      <c r="E3" s="107"/>
      <c r="F3" s="107"/>
      <c r="G3" s="110"/>
      <c r="Q3" s="108"/>
      <c r="R3" s="109"/>
      <c r="S3" s="109"/>
      <c r="T3" s="108"/>
      <c r="U3" s="108"/>
      <c r="V3" s="108"/>
    </row>
    <row r="4" spans="2:22" x14ac:dyDescent="0.2">
      <c r="B4" s="107"/>
      <c r="C4" s="107"/>
      <c r="D4" s="107"/>
      <c r="E4" s="107"/>
      <c r="F4" s="107"/>
      <c r="G4" s="110"/>
      <c r="Q4" s="108"/>
      <c r="R4" s="109"/>
      <c r="S4" s="109"/>
      <c r="T4" s="108"/>
      <c r="U4" s="108"/>
      <c r="V4" s="108"/>
    </row>
    <row r="5" spans="2:22" x14ac:dyDescent="0.2">
      <c r="B5" s="107"/>
      <c r="C5" s="107"/>
      <c r="D5" s="107"/>
      <c r="E5" s="107"/>
      <c r="F5" s="107"/>
      <c r="G5" s="110"/>
      <c r="Q5" s="111"/>
      <c r="R5" s="112"/>
      <c r="S5" s="112"/>
      <c r="T5" s="111"/>
      <c r="U5" s="108"/>
      <c r="V5" s="108"/>
    </row>
    <row r="6" spans="2:22" x14ac:dyDescent="0.2">
      <c r="B6" s="107"/>
      <c r="C6" s="107"/>
      <c r="D6" s="107"/>
      <c r="E6" s="107"/>
      <c r="F6" s="107"/>
      <c r="Q6" s="111"/>
      <c r="R6" s="112"/>
      <c r="S6" s="112"/>
      <c r="T6" s="111"/>
      <c r="U6" s="108"/>
      <c r="V6" s="108"/>
    </row>
    <row r="7" spans="2:22" ht="15.75" x14ac:dyDescent="0.25">
      <c r="B7" s="152" t="s">
        <v>0</v>
      </c>
      <c r="C7" s="152"/>
      <c r="D7" s="152"/>
      <c r="E7" s="152"/>
      <c r="F7" s="152"/>
      <c r="Q7" s="111"/>
      <c r="R7" s="112"/>
      <c r="S7" s="112"/>
      <c r="T7" s="111"/>
      <c r="U7" s="108"/>
      <c r="V7" s="108"/>
    </row>
    <row r="8" spans="2:22" ht="15" customHeight="1" x14ac:dyDescent="0.25">
      <c r="B8" s="152" t="s">
        <v>1</v>
      </c>
      <c r="C8" s="152"/>
      <c r="D8" s="152"/>
      <c r="E8" s="152"/>
      <c r="F8" s="152"/>
      <c r="Q8" s="111"/>
      <c r="R8" s="112"/>
      <c r="S8" s="112"/>
      <c r="T8" s="111"/>
      <c r="U8" s="108"/>
      <c r="V8" s="108"/>
    </row>
    <row r="9" spans="2:22" ht="15.75" x14ac:dyDescent="0.25">
      <c r="B9" s="152" t="s">
        <v>2</v>
      </c>
      <c r="C9" s="152"/>
      <c r="D9" s="152"/>
      <c r="E9" s="152"/>
      <c r="F9" s="152"/>
      <c r="Q9" s="113"/>
      <c r="R9" s="87"/>
      <c r="S9" s="87"/>
      <c r="T9" s="114"/>
      <c r="U9" s="108"/>
      <c r="V9" s="108"/>
    </row>
    <row r="10" spans="2:22" ht="15.75" x14ac:dyDescent="0.25">
      <c r="B10" s="152" t="s">
        <v>127</v>
      </c>
      <c r="C10" s="152"/>
      <c r="D10" s="152"/>
      <c r="E10" s="152"/>
      <c r="F10" s="152"/>
      <c r="O10" s="115"/>
      <c r="P10" s="115"/>
      <c r="Q10" s="113"/>
      <c r="R10" s="87" t="s">
        <v>3</v>
      </c>
      <c r="S10" s="87" t="s">
        <v>4</v>
      </c>
      <c r="T10" s="114"/>
      <c r="U10" s="108"/>
      <c r="V10" s="108"/>
    </row>
    <row r="11" spans="2:22" ht="15.75" x14ac:dyDescent="0.2">
      <c r="B11" s="116" t="s">
        <v>5</v>
      </c>
      <c r="C11" s="117" t="s">
        <v>3</v>
      </c>
      <c r="D11" s="118" t="s">
        <v>4</v>
      </c>
      <c r="E11" s="118" t="s">
        <v>6</v>
      </c>
      <c r="F11" s="119" t="s">
        <v>7</v>
      </c>
      <c r="I11" s="120"/>
      <c r="J11" s="120"/>
      <c r="K11" s="120"/>
      <c r="L11" s="120"/>
      <c r="O11" s="115"/>
      <c r="P11" s="115"/>
      <c r="Q11" s="121"/>
      <c r="R11" s="87">
        <f>1-S11</f>
        <v>-6.5562354097681741E-2</v>
      </c>
      <c r="S11" s="87">
        <f>D14/C14</f>
        <v>1.0655623540976817</v>
      </c>
      <c r="T11" s="122"/>
      <c r="U11" s="108"/>
      <c r="V11" s="108"/>
    </row>
    <row r="12" spans="2:22" ht="15" x14ac:dyDescent="0.2">
      <c r="B12" s="123" t="s">
        <v>8</v>
      </c>
      <c r="C12" s="124">
        <f>SUM(C13:C16)</f>
        <v>958814499.28999996</v>
      </c>
      <c r="D12" s="124">
        <f>SUM(D13:D16)</f>
        <v>1034262895.9300001</v>
      </c>
      <c r="E12" s="124">
        <f>D12-C12</f>
        <v>75448396.640000105</v>
      </c>
      <c r="F12" s="125">
        <f>D12/C12</f>
        <v>1.0786892529220924</v>
      </c>
      <c r="I12" s="120"/>
      <c r="J12" s="120"/>
      <c r="K12" s="120"/>
      <c r="L12" s="120"/>
      <c r="M12" s="120"/>
      <c r="N12" s="120"/>
      <c r="O12" s="115"/>
      <c r="P12" s="115"/>
      <c r="Q12" s="121"/>
      <c r="R12" s="87">
        <f>1-S12</f>
        <v>-6.4492366301818205E-2</v>
      </c>
      <c r="S12" s="87">
        <f>D15/C15</f>
        <v>1.0644923663018182</v>
      </c>
      <c r="T12" s="122"/>
      <c r="U12" s="108"/>
      <c r="V12" s="108"/>
    </row>
    <row r="13" spans="2:22" x14ac:dyDescent="0.2">
      <c r="B13" s="24" t="s">
        <v>9</v>
      </c>
      <c r="C13" s="55">
        <v>28163039.289999999</v>
      </c>
      <c r="D13" s="55">
        <v>28163039</v>
      </c>
      <c r="E13" s="55">
        <f>D13-C13</f>
        <v>-0.28999999910593033</v>
      </c>
      <c r="F13" s="54">
        <f>D13/C13</f>
        <v>0.99999998970281589</v>
      </c>
      <c r="I13" s="120"/>
      <c r="J13" s="126"/>
      <c r="K13" s="126"/>
      <c r="L13" s="126"/>
      <c r="O13" s="115"/>
      <c r="P13" s="115"/>
      <c r="Q13" s="121"/>
      <c r="R13" s="87">
        <f>1-S13</f>
        <v>-0.80561493348799718</v>
      </c>
      <c r="S13" s="87">
        <f>D16/C16</f>
        <v>1.8056149334879972</v>
      </c>
      <c r="T13" s="122"/>
      <c r="U13" s="108"/>
      <c r="V13" s="108"/>
    </row>
    <row r="14" spans="2:22" x14ac:dyDescent="0.2">
      <c r="B14" s="24" t="s">
        <v>10</v>
      </c>
      <c r="C14" s="55">
        <v>556601848</v>
      </c>
      <c r="D14" s="55">
        <v>593093975.45000005</v>
      </c>
      <c r="E14" s="55">
        <f t="shared" ref="E14:E15" si="0">D14-C14</f>
        <v>36492127.450000048</v>
      </c>
      <c r="F14" s="54">
        <f t="shared" ref="F14:F15" si="1">D14/C14</f>
        <v>1.0655623540976817</v>
      </c>
      <c r="I14" s="120"/>
      <c r="J14" s="126"/>
      <c r="L14" s="126"/>
      <c r="O14" s="115"/>
      <c r="P14" s="115"/>
      <c r="Q14" s="121"/>
      <c r="R14" s="127"/>
      <c r="S14" s="127"/>
      <c r="T14" s="122"/>
      <c r="U14" s="108"/>
      <c r="V14" s="108"/>
    </row>
    <row r="15" spans="2:22" x14ac:dyDescent="0.2">
      <c r="B15" s="24" t="s">
        <v>11</v>
      </c>
      <c r="C15" s="55">
        <v>354035480</v>
      </c>
      <c r="D15" s="55">
        <v>376868065.86000001</v>
      </c>
      <c r="E15" s="55">
        <f t="shared" si="0"/>
        <v>22832585.860000014</v>
      </c>
      <c r="F15" s="54">
        <f t="shared" si="1"/>
        <v>1.0644923663018182</v>
      </c>
      <c r="I15" s="120"/>
      <c r="J15" s="126"/>
      <c r="L15" s="126"/>
      <c r="O15" s="115"/>
      <c r="P15" s="115"/>
      <c r="Q15" s="121"/>
      <c r="R15" s="127"/>
      <c r="S15" s="127"/>
      <c r="T15" s="122"/>
      <c r="U15" s="108"/>
      <c r="V15" s="108"/>
    </row>
    <row r="16" spans="2:22" x14ac:dyDescent="0.2">
      <c r="B16" s="24" t="s">
        <v>12</v>
      </c>
      <c r="C16" s="55">
        <v>20014132</v>
      </c>
      <c r="D16" s="55">
        <v>36137815.619999997</v>
      </c>
      <c r="E16" s="55">
        <f>D16-C16</f>
        <v>16123683.619999997</v>
      </c>
      <c r="F16" s="54">
        <f>D16/C16</f>
        <v>1.8056149334879972</v>
      </c>
      <c r="I16" s="120"/>
      <c r="J16" s="126"/>
      <c r="L16" s="126"/>
      <c r="O16" s="115"/>
      <c r="P16" s="115"/>
      <c r="Q16" s="121"/>
      <c r="R16" s="127"/>
      <c r="S16" s="127"/>
      <c r="T16" s="122"/>
      <c r="U16" s="108"/>
      <c r="V16" s="108"/>
    </row>
    <row r="17" spans="2:23" ht="15.75" x14ac:dyDescent="0.2">
      <c r="B17" s="116" t="s">
        <v>13</v>
      </c>
      <c r="C17" s="117" t="s">
        <v>3</v>
      </c>
      <c r="D17" s="118" t="s">
        <v>4</v>
      </c>
      <c r="E17" s="118" t="s">
        <v>6</v>
      </c>
      <c r="F17" s="119" t="s">
        <v>7</v>
      </c>
      <c r="G17" s="115"/>
      <c r="I17" s="120"/>
      <c r="J17" s="120"/>
      <c r="K17" s="120"/>
      <c r="O17" s="115"/>
      <c r="P17" s="115"/>
      <c r="Q17" s="121"/>
      <c r="R17" s="127"/>
      <c r="S17" s="127"/>
      <c r="T17" s="122"/>
      <c r="U17" s="108"/>
      <c r="V17" s="108"/>
    </row>
    <row r="18" spans="2:23" ht="15" x14ac:dyDescent="0.2">
      <c r="B18" s="123" t="s">
        <v>14</v>
      </c>
      <c r="C18" s="124">
        <f>SUM(C19:C25)</f>
        <v>1180589431</v>
      </c>
      <c r="D18" s="124">
        <f t="shared" ref="D18" si="2">SUM(D19:D25)</f>
        <v>996148258.70999992</v>
      </c>
      <c r="E18" s="124">
        <f>D18-C18</f>
        <v>-184441172.29000008</v>
      </c>
      <c r="F18" s="125">
        <f>D18/C18</f>
        <v>0.84377196047420822</v>
      </c>
      <c r="G18" s="115"/>
      <c r="I18" s="128"/>
      <c r="J18" s="128"/>
      <c r="K18" s="128"/>
      <c r="L18" s="128"/>
      <c r="M18" s="120"/>
      <c r="N18" s="120"/>
      <c r="Q18" s="121"/>
      <c r="R18" s="127"/>
      <c r="S18" s="127"/>
      <c r="T18" s="122"/>
      <c r="U18" s="108"/>
      <c r="V18" s="108"/>
    </row>
    <row r="19" spans="2:23" x14ac:dyDescent="0.2">
      <c r="B19" s="24" t="s">
        <v>48</v>
      </c>
      <c r="C19" s="55">
        <v>694606430</v>
      </c>
      <c r="D19" s="55">
        <v>722459253.13999999</v>
      </c>
      <c r="E19" s="55">
        <f>D19-C19</f>
        <v>27852823.139999986</v>
      </c>
      <c r="F19" s="54">
        <f>D19/C19</f>
        <v>1.0400987119281346</v>
      </c>
      <c r="G19" s="115"/>
      <c r="I19" s="120"/>
      <c r="J19" s="126"/>
      <c r="L19" s="128"/>
      <c r="Q19" s="121"/>
      <c r="R19" s="127"/>
      <c r="S19" s="127"/>
      <c r="T19" s="122"/>
      <c r="U19" s="108"/>
      <c r="V19" s="108"/>
    </row>
    <row r="20" spans="2:23" x14ac:dyDescent="0.2">
      <c r="B20" s="24" t="s">
        <v>49</v>
      </c>
      <c r="C20" s="55">
        <v>210323330</v>
      </c>
      <c r="D20" s="55">
        <v>155015911.25999999</v>
      </c>
      <c r="E20" s="55">
        <f t="shared" ref="E20:E25" si="3">D20-C20</f>
        <v>-55307418.74000001</v>
      </c>
      <c r="F20" s="54">
        <f t="shared" ref="F20:F24" si="4">D20/C20</f>
        <v>0.73703621590624302</v>
      </c>
      <c r="G20" s="115"/>
      <c r="I20" s="120"/>
      <c r="J20" s="126"/>
      <c r="L20" s="128"/>
      <c r="Q20" s="121"/>
      <c r="R20" s="127"/>
      <c r="S20" s="127"/>
      <c r="T20" s="122"/>
      <c r="U20" s="108"/>
      <c r="V20" s="108"/>
    </row>
    <row r="21" spans="2:23" x14ac:dyDescent="0.2">
      <c r="B21" s="24" t="s">
        <v>17</v>
      </c>
      <c r="C21" s="55">
        <v>46257228</v>
      </c>
      <c r="D21" s="55">
        <v>41034506.039999999</v>
      </c>
      <c r="E21" s="55">
        <f t="shared" si="3"/>
        <v>-5222721.9600000009</v>
      </c>
      <c r="F21" s="54">
        <f t="shared" si="4"/>
        <v>0.8870939270290904</v>
      </c>
      <c r="G21" s="115"/>
      <c r="I21" s="120"/>
      <c r="J21" s="126"/>
      <c r="L21" s="128"/>
      <c r="Q21" s="121"/>
      <c r="R21" s="127"/>
      <c r="S21" s="127"/>
      <c r="T21" s="122"/>
      <c r="U21" s="108"/>
      <c r="V21" s="108"/>
      <c r="W21" s="108"/>
    </row>
    <row r="22" spans="2:23" x14ac:dyDescent="0.2">
      <c r="B22" s="24" t="s">
        <v>18</v>
      </c>
      <c r="C22" s="55">
        <v>7280004</v>
      </c>
      <c r="D22" s="55">
        <v>3775013.62</v>
      </c>
      <c r="E22" s="55">
        <f t="shared" si="3"/>
        <v>-3504990.38</v>
      </c>
      <c r="F22" s="54">
        <f t="shared" si="4"/>
        <v>0.518545542007944</v>
      </c>
      <c r="G22" s="115"/>
      <c r="I22" s="120"/>
      <c r="J22" s="126"/>
      <c r="L22" s="128"/>
      <c r="Q22" s="121"/>
      <c r="R22" s="127"/>
      <c r="S22" s="127"/>
      <c r="T22" s="122"/>
      <c r="U22" s="108"/>
      <c r="V22" s="108"/>
      <c r="W22" s="108"/>
    </row>
    <row r="23" spans="2:23" ht="14.25" customHeight="1" x14ac:dyDescent="0.2">
      <c r="B23" s="24" t="s">
        <v>19</v>
      </c>
      <c r="C23" s="55">
        <v>349988</v>
      </c>
      <c r="D23" s="55"/>
      <c r="E23" s="55">
        <f t="shared" si="3"/>
        <v>-349988</v>
      </c>
      <c r="F23" s="54">
        <v>0</v>
      </c>
      <c r="G23" s="115"/>
      <c r="I23" s="120"/>
      <c r="J23" s="126"/>
      <c r="L23" s="128"/>
      <c r="Q23" s="121"/>
      <c r="R23" s="87" t="s">
        <v>3</v>
      </c>
      <c r="S23" s="87" t="s">
        <v>4</v>
      </c>
      <c r="T23" s="129"/>
      <c r="U23" s="108"/>
      <c r="V23" s="108"/>
      <c r="W23" s="108"/>
    </row>
    <row r="24" spans="2:23" x14ac:dyDescent="0.2">
      <c r="B24" s="24" t="s">
        <v>50</v>
      </c>
      <c r="C24" s="55">
        <v>221772451</v>
      </c>
      <c r="D24" s="55">
        <v>73863574.650000006</v>
      </c>
      <c r="E24" s="55">
        <f t="shared" si="3"/>
        <v>-147908876.34999999</v>
      </c>
      <c r="F24" s="54">
        <f t="shared" si="4"/>
        <v>0.33306018992413089</v>
      </c>
      <c r="G24" s="115"/>
      <c r="I24" s="120"/>
      <c r="J24" s="126"/>
      <c r="L24" s="128"/>
      <c r="Q24" s="121"/>
      <c r="R24" s="87">
        <f>IFERROR(ABS(1-S24),0)</f>
        <v>4.0098711928134634E-2</v>
      </c>
      <c r="S24" s="87">
        <f>IFERROR(D19/C19,0)</f>
        <v>1.0400987119281346</v>
      </c>
      <c r="T24" s="129"/>
      <c r="U24" s="108"/>
      <c r="V24" s="108"/>
      <c r="W24" s="108"/>
    </row>
    <row r="25" spans="2:23" x14ac:dyDescent="0.2">
      <c r="B25" s="28" t="s">
        <v>21</v>
      </c>
      <c r="C25" s="52">
        <v>0</v>
      </c>
      <c r="D25" s="52">
        <v>0</v>
      </c>
      <c r="E25" s="52">
        <f t="shared" si="3"/>
        <v>0</v>
      </c>
      <c r="F25" s="51">
        <v>0</v>
      </c>
      <c r="G25" s="115"/>
      <c r="J25" s="126"/>
      <c r="L25" s="128"/>
      <c r="Q25" s="121"/>
      <c r="R25" s="87">
        <f t="shared" ref="R25:R29" si="5">IFERROR(ABS(1-S25),0)</f>
        <v>0.26296378409375698</v>
      </c>
      <c r="S25" s="87">
        <f t="shared" ref="S25" si="6">IFERROR(D20/C20,0)</f>
        <v>0.73703621590624302</v>
      </c>
      <c r="T25" s="130"/>
      <c r="U25" s="108"/>
      <c r="V25" s="108"/>
      <c r="W25" s="108"/>
    </row>
    <row r="26" spans="2:23" x14ac:dyDescent="0.2">
      <c r="B26" s="140" t="s">
        <v>22</v>
      </c>
      <c r="H26" s="126"/>
      <c r="Q26" s="121"/>
      <c r="R26" s="87">
        <f t="shared" si="5"/>
        <v>0.481454457992056</v>
      </c>
      <c r="S26" s="87">
        <f>IFERROR(D22/C22,0)</f>
        <v>0.518545542007944</v>
      </c>
      <c r="T26" s="131"/>
      <c r="U26" s="108"/>
      <c r="V26" s="108"/>
      <c r="W26" s="108"/>
    </row>
    <row r="27" spans="2:23" x14ac:dyDescent="0.2">
      <c r="Q27" s="121"/>
      <c r="R27" s="87">
        <f t="shared" si="5"/>
        <v>1</v>
      </c>
      <c r="S27" s="87">
        <f>IFERROR(D23/C23,0)</f>
        <v>0</v>
      </c>
      <c r="T27" s="129"/>
      <c r="U27" s="108"/>
      <c r="V27" s="108"/>
      <c r="W27" s="108"/>
    </row>
    <row r="28" spans="2:23" x14ac:dyDescent="0.2">
      <c r="B28" s="132"/>
      <c r="Q28" s="121"/>
      <c r="R28" s="87">
        <f t="shared" si="5"/>
        <v>0.66693981007586911</v>
      </c>
      <c r="S28" s="87">
        <f>IFERROR(D24/C24,0)</f>
        <v>0.33306018992413089</v>
      </c>
      <c r="T28" s="129"/>
      <c r="U28" s="108"/>
      <c r="V28" s="108"/>
      <c r="W28" s="108"/>
    </row>
    <row r="29" spans="2:23" x14ac:dyDescent="0.2">
      <c r="Q29" s="121"/>
      <c r="R29" s="87">
        <f t="shared" si="5"/>
        <v>1</v>
      </c>
      <c r="S29" s="87">
        <f>IFERROR(D25/C25,0)</f>
        <v>0</v>
      </c>
      <c r="T29" s="129"/>
      <c r="U29" s="108"/>
      <c r="V29" s="108"/>
      <c r="W29" s="108"/>
    </row>
    <row r="30" spans="2:23" x14ac:dyDescent="0.2">
      <c r="Q30" s="113"/>
      <c r="R30" s="133"/>
      <c r="S30" s="133"/>
      <c r="T30" s="130"/>
      <c r="U30" s="108"/>
      <c r="V30" s="108"/>
      <c r="W30" s="108"/>
    </row>
    <row r="31" spans="2:23" x14ac:dyDescent="0.2">
      <c r="Q31" s="113"/>
      <c r="R31" s="134"/>
      <c r="S31" s="134"/>
      <c r="T31" s="131"/>
      <c r="U31" s="108"/>
      <c r="V31" s="108"/>
      <c r="W31" s="108"/>
    </row>
    <row r="32" spans="2:23" x14ac:dyDescent="0.2">
      <c r="Q32" s="114"/>
      <c r="R32" s="131"/>
      <c r="S32" s="131"/>
      <c r="T32" s="131"/>
      <c r="U32" s="108"/>
      <c r="V32" s="108"/>
      <c r="W32" s="108"/>
    </row>
    <row r="33" spans="17:23" x14ac:dyDescent="0.2">
      <c r="Q33" s="111"/>
      <c r="R33" s="135"/>
      <c r="S33" s="135"/>
      <c r="T33" s="136"/>
      <c r="U33" s="108"/>
      <c r="V33" s="108"/>
      <c r="W33" s="108"/>
    </row>
    <row r="34" spans="17:23" x14ac:dyDescent="0.2">
      <c r="Q34" s="111"/>
      <c r="R34" s="137"/>
      <c r="S34" s="137"/>
      <c r="T34" s="111"/>
      <c r="U34" s="108"/>
      <c r="V34" s="108"/>
      <c r="W34" s="108"/>
    </row>
    <row r="35" spans="17:23" x14ac:dyDescent="0.2">
      <c r="Q35" s="111"/>
      <c r="R35" s="137"/>
      <c r="S35" s="137"/>
      <c r="T35" s="111"/>
      <c r="U35" s="108"/>
      <c r="V35" s="108"/>
      <c r="W35" s="108"/>
    </row>
    <row r="36" spans="17:23" x14ac:dyDescent="0.2">
      <c r="Q36" s="108"/>
      <c r="R36" s="138"/>
      <c r="S36" s="138"/>
      <c r="T36" s="108"/>
      <c r="U36" s="108"/>
      <c r="V36" s="108"/>
      <c r="W36" s="108"/>
    </row>
    <row r="37" spans="17:23" x14ac:dyDescent="0.2">
      <c r="Q37" s="108"/>
      <c r="R37" s="138"/>
      <c r="S37" s="138"/>
      <c r="T37" s="108"/>
      <c r="U37" s="108"/>
      <c r="V37" s="108"/>
      <c r="W37" s="108"/>
    </row>
    <row r="38" spans="17:23" x14ac:dyDescent="0.2">
      <c r="Q38" s="108"/>
      <c r="R38" s="138"/>
      <c r="S38" s="138"/>
      <c r="T38" s="108"/>
      <c r="U38" s="108"/>
      <c r="V38" s="108"/>
      <c r="W38" s="108"/>
    </row>
    <row r="39" spans="17:23" x14ac:dyDescent="0.2">
      <c r="Q39" s="108"/>
      <c r="R39" s="109"/>
      <c r="S39" s="109"/>
      <c r="T39" s="108"/>
      <c r="U39" s="108"/>
      <c r="V39" s="108"/>
      <c r="W39" s="108"/>
    </row>
    <row r="40" spans="17:23" x14ac:dyDescent="0.2">
      <c r="Q40" s="108"/>
      <c r="R40" s="109"/>
      <c r="S40" s="109"/>
      <c r="T40" s="108"/>
      <c r="U40" s="108"/>
      <c r="V40" s="108"/>
      <c r="W40" s="108"/>
    </row>
    <row r="41" spans="17:23" x14ac:dyDescent="0.2">
      <c r="Q41" s="108"/>
      <c r="R41" s="109"/>
      <c r="S41" s="109"/>
      <c r="T41" s="108"/>
      <c r="U41" s="108"/>
      <c r="V41" s="108"/>
      <c r="W41" s="108"/>
    </row>
    <row r="42" spans="17:23" x14ac:dyDescent="0.2">
      <c r="Q42" s="108"/>
      <c r="R42" s="109"/>
      <c r="S42" s="109"/>
      <c r="T42" s="108"/>
      <c r="U42" s="108"/>
      <c r="V42" s="108"/>
      <c r="W42" s="108"/>
    </row>
    <row r="43" spans="17:23" x14ac:dyDescent="0.2">
      <c r="Q43" s="108"/>
      <c r="R43" s="109"/>
      <c r="S43" s="109"/>
      <c r="T43" s="108"/>
      <c r="U43" s="108"/>
      <c r="V43" s="108"/>
      <c r="W43" s="108"/>
    </row>
    <row r="44" spans="17:23" x14ac:dyDescent="0.2">
      <c r="Q44" s="108"/>
      <c r="R44" s="109"/>
      <c r="S44" s="109"/>
      <c r="T44" s="108"/>
      <c r="U44" s="108"/>
      <c r="V44" s="108"/>
      <c r="W44" s="108"/>
    </row>
    <row r="45" spans="17:23" x14ac:dyDescent="0.2">
      <c r="Q45" s="108"/>
      <c r="R45" s="109"/>
      <c r="S45" s="109"/>
      <c r="T45" s="108"/>
      <c r="U45" s="108"/>
      <c r="V45" s="108"/>
      <c r="W45" s="108"/>
    </row>
    <row r="46" spans="17:23" x14ac:dyDescent="0.2">
      <c r="Q46" s="108"/>
      <c r="R46" s="109"/>
      <c r="S46" s="109"/>
      <c r="T46" s="108"/>
      <c r="U46" s="108"/>
      <c r="V46" s="108"/>
      <c r="W46" s="108"/>
    </row>
    <row r="47" spans="17:23" x14ac:dyDescent="0.2">
      <c r="Q47" s="108"/>
      <c r="R47" s="109"/>
      <c r="S47" s="109"/>
      <c r="T47" s="108"/>
      <c r="U47" s="108"/>
      <c r="V47" s="108"/>
      <c r="W47" s="108"/>
    </row>
    <row r="48" spans="17:23" x14ac:dyDescent="0.2">
      <c r="Q48" s="108"/>
      <c r="R48" s="109"/>
      <c r="S48" s="109"/>
      <c r="T48" s="108"/>
      <c r="U48" s="108"/>
      <c r="V48" s="108"/>
      <c r="W48" s="108"/>
    </row>
    <row r="49" spans="2:23" x14ac:dyDescent="0.2">
      <c r="B49" s="32" t="s">
        <v>22</v>
      </c>
      <c r="Q49" s="108"/>
      <c r="R49" s="109"/>
      <c r="S49" s="109"/>
      <c r="T49" s="108"/>
      <c r="U49" s="108"/>
      <c r="V49" s="108"/>
      <c r="W49" s="108"/>
    </row>
    <row r="50" spans="2:23" x14ac:dyDescent="0.2">
      <c r="Q50" s="108"/>
      <c r="R50" s="109"/>
      <c r="S50" s="109"/>
      <c r="T50" s="108"/>
      <c r="U50" s="108"/>
      <c r="V50" s="108"/>
      <c r="W50" s="108"/>
    </row>
    <row r="51" spans="2:23" x14ac:dyDescent="0.2">
      <c r="Q51" s="108"/>
      <c r="R51" s="109"/>
      <c r="S51" s="109"/>
      <c r="T51" s="108"/>
      <c r="U51" s="108"/>
      <c r="V51" s="108"/>
      <c r="W51" s="108"/>
    </row>
    <row r="52" spans="2:23" x14ac:dyDescent="0.2">
      <c r="Q52" s="108"/>
      <c r="R52" s="109"/>
      <c r="S52" s="109"/>
      <c r="T52" s="108"/>
      <c r="U52" s="108"/>
      <c r="V52" s="108"/>
      <c r="W52" s="108"/>
    </row>
    <row r="53" spans="2:23" x14ac:dyDescent="0.2">
      <c r="Q53" s="108"/>
      <c r="R53" s="109"/>
      <c r="S53" s="109"/>
      <c r="T53" s="108"/>
      <c r="U53" s="108"/>
      <c r="V53" s="108"/>
      <c r="W53" s="108"/>
    </row>
    <row r="54" spans="2:23" x14ac:dyDescent="0.2">
      <c r="Q54" s="108"/>
      <c r="R54" s="109"/>
      <c r="S54" s="109"/>
      <c r="T54" s="108"/>
      <c r="U54" s="108"/>
      <c r="V54" s="108"/>
      <c r="W54" s="108"/>
    </row>
    <row r="55" spans="2:23" x14ac:dyDescent="0.2">
      <c r="Q55" s="108"/>
      <c r="R55" s="109"/>
      <c r="S55" s="109"/>
      <c r="T55" s="108"/>
      <c r="U55" s="108"/>
      <c r="V55" s="108"/>
      <c r="W55" s="108"/>
    </row>
    <row r="56" spans="2:23" x14ac:dyDescent="0.2">
      <c r="Q56" s="108"/>
      <c r="R56" s="109"/>
      <c r="S56" s="109"/>
      <c r="T56" s="108"/>
      <c r="U56" s="108"/>
      <c r="V56" s="108"/>
      <c r="W56" s="108"/>
    </row>
    <row r="57" spans="2:23" x14ac:dyDescent="0.2">
      <c r="Q57" s="108"/>
      <c r="R57" s="109"/>
      <c r="S57" s="109"/>
      <c r="T57" s="108"/>
      <c r="U57" s="108"/>
      <c r="V57" s="108"/>
      <c r="W57" s="108"/>
    </row>
    <row r="58" spans="2:23" x14ac:dyDescent="0.2">
      <c r="Q58" s="108"/>
      <c r="R58" s="109"/>
      <c r="S58" s="109"/>
      <c r="T58" s="108"/>
      <c r="U58" s="108"/>
      <c r="V58" s="108"/>
      <c r="W58" s="108"/>
    </row>
    <row r="59" spans="2:23" x14ac:dyDescent="0.2">
      <c r="Q59" s="108"/>
      <c r="R59" s="109"/>
      <c r="S59" s="109"/>
      <c r="T59" s="108"/>
      <c r="U59" s="108"/>
      <c r="V59" s="108"/>
      <c r="W59" s="108"/>
    </row>
    <row r="60" spans="2:23" x14ac:dyDescent="0.2">
      <c r="Q60" s="108"/>
      <c r="R60" s="109"/>
      <c r="S60" s="109"/>
      <c r="T60" s="108"/>
      <c r="U60" s="108"/>
      <c r="V60" s="108"/>
      <c r="W60" s="108"/>
    </row>
    <row r="61" spans="2:23" x14ac:dyDescent="0.2">
      <c r="Q61" s="108"/>
      <c r="R61" s="109"/>
      <c r="S61" s="109"/>
      <c r="T61" s="108"/>
      <c r="U61" s="108"/>
      <c r="V61" s="108"/>
      <c r="W61" s="108"/>
    </row>
    <row r="62" spans="2:23" x14ac:dyDescent="0.2">
      <c r="Q62" s="108"/>
      <c r="R62" s="109"/>
      <c r="S62" s="109"/>
      <c r="T62" s="108"/>
      <c r="U62" s="108"/>
      <c r="V62" s="108"/>
      <c r="W62" s="108"/>
    </row>
    <row r="63" spans="2:23" x14ac:dyDescent="0.2">
      <c r="Q63" s="108"/>
      <c r="R63" s="109"/>
      <c r="S63" s="109"/>
      <c r="T63" s="108"/>
      <c r="U63" s="108"/>
      <c r="V63" s="108"/>
      <c r="W63" s="108"/>
    </row>
    <row r="64" spans="2:23" x14ac:dyDescent="0.2">
      <c r="Q64" s="108"/>
      <c r="R64" s="109"/>
      <c r="S64" s="109"/>
      <c r="T64" s="108"/>
      <c r="U64" s="108"/>
      <c r="V64" s="108"/>
      <c r="W64" s="108"/>
    </row>
    <row r="65" spans="2:23" x14ac:dyDescent="0.2">
      <c r="Q65" s="108"/>
      <c r="R65" s="109"/>
      <c r="S65" s="109"/>
      <c r="T65" s="108"/>
      <c r="U65" s="108"/>
      <c r="V65" s="108"/>
      <c r="W65" s="108"/>
    </row>
    <row r="66" spans="2:23" x14ac:dyDescent="0.2">
      <c r="Q66" s="108"/>
      <c r="R66" s="109"/>
      <c r="S66" s="109"/>
      <c r="T66" s="108"/>
      <c r="U66" s="108"/>
      <c r="V66" s="108"/>
      <c r="W66" s="108"/>
    </row>
    <row r="67" spans="2:23" x14ac:dyDescent="0.2">
      <c r="Q67" s="108"/>
      <c r="R67" s="109"/>
      <c r="S67" s="109"/>
      <c r="T67" s="108"/>
      <c r="U67" s="108"/>
      <c r="V67" s="108"/>
      <c r="W67" s="108"/>
    </row>
    <row r="68" spans="2:23" x14ac:dyDescent="0.2">
      <c r="Q68" s="108"/>
      <c r="R68" s="109"/>
      <c r="S68" s="109"/>
      <c r="T68" s="108"/>
      <c r="U68" s="108"/>
      <c r="V68" s="108"/>
      <c r="W68" s="108"/>
    </row>
    <row r="69" spans="2:23" x14ac:dyDescent="0.2">
      <c r="Q69" s="108"/>
      <c r="R69" s="109"/>
      <c r="S69" s="109"/>
      <c r="T69" s="108"/>
      <c r="U69" s="108"/>
      <c r="V69" s="108"/>
      <c r="W69" s="108"/>
    </row>
    <row r="70" spans="2:23" x14ac:dyDescent="0.2">
      <c r="B70" s="32" t="s">
        <v>22</v>
      </c>
      <c r="Q70" s="108"/>
      <c r="R70" s="109"/>
      <c r="S70" s="109"/>
      <c r="T70" s="108"/>
      <c r="U70" s="108"/>
      <c r="V70" s="108"/>
      <c r="W70" s="108"/>
    </row>
    <row r="71" spans="2:23" x14ac:dyDescent="0.2">
      <c r="Q71" s="108"/>
      <c r="R71" s="109"/>
      <c r="S71" s="109"/>
      <c r="T71" s="108"/>
      <c r="U71" s="108"/>
      <c r="V71" s="108"/>
      <c r="W71" s="108"/>
    </row>
    <row r="72" spans="2:23" x14ac:dyDescent="0.2">
      <c r="Q72" s="108"/>
      <c r="R72" s="109"/>
      <c r="S72" s="109"/>
      <c r="T72" s="108"/>
      <c r="U72" s="108"/>
      <c r="V72" s="108"/>
      <c r="W72" s="108"/>
    </row>
    <row r="73" spans="2:23" x14ac:dyDescent="0.2">
      <c r="Q73" s="108"/>
      <c r="R73" s="109"/>
      <c r="S73" s="109"/>
      <c r="T73" s="108"/>
      <c r="U73" s="108"/>
      <c r="V73" s="108"/>
      <c r="W73" s="108"/>
    </row>
    <row r="74" spans="2:23" x14ac:dyDescent="0.2">
      <c r="Q74" s="108"/>
      <c r="R74" s="109"/>
      <c r="S74" s="109"/>
      <c r="T74" s="108"/>
      <c r="U74" s="108"/>
      <c r="V74" s="108"/>
      <c r="W74" s="108"/>
    </row>
    <row r="75" spans="2:23" x14ac:dyDescent="0.2">
      <c r="Q75" s="108"/>
      <c r="R75" s="109"/>
      <c r="S75" s="109"/>
      <c r="T75" s="108"/>
      <c r="U75" s="108"/>
      <c r="V75" s="108"/>
      <c r="W75" s="108"/>
    </row>
    <row r="76" spans="2:23" x14ac:dyDescent="0.2">
      <c r="Q76" s="108"/>
      <c r="R76" s="109"/>
      <c r="S76" s="109"/>
      <c r="T76" s="108"/>
      <c r="U76" s="108"/>
      <c r="V76" s="108"/>
      <c r="W76" s="108"/>
    </row>
    <row r="77" spans="2:23" x14ac:dyDescent="0.2">
      <c r="Q77" s="108"/>
      <c r="R77" s="109"/>
      <c r="S77" s="109"/>
      <c r="T77" s="108"/>
      <c r="U77" s="108"/>
      <c r="V77" s="108"/>
      <c r="W77" s="108"/>
    </row>
    <row r="78" spans="2:23" x14ac:dyDescent="0.2">
      <c r="Q78" s="108"/>
      <c r="R78" s="109"/>
      <c r="S78" s="109"/>
      <c r="T78" s="108"/>
      <c r="U78" s="108"/>
      <c r="V78" s="108"/>
      <c r="W78" s="108"/>
    </row>
    <row r="79" spans="2:23" x14ac:dyDescent="0.2">
      <c r="Q79" s="108"/>
      <c r="R79" s="109"/>
      <c r="S79" s="109"/>
      <c r="T79" s="108"/>
      <c r="U79" s="108"/>
      <c r="V79" s="108"/>
      <c r="W79" s="108"/>
    </row>
    <row r="80" spans="2:23" x14ac:dyDescent="0.2">
      <c r="Q80" s="108"/>
      <c r="R80" s="109"/>
      <c r="S80" s="109"/>
      <c r="T80" s="108"/>
      <c r="U80" s="108"/>
      <c r="V80" s="108"/>
      <c r="W80" s="108"/>
    </row>
    <row r="81" spans="17:23" x14ac:dyDescent="0.2">
      <c r="Q81" s="108"/>
      <c r="R81" s="109"/>
      <c r="S81" s="109"/>
      <c r="T81" s="108"/>
      <c r="U81" s="108"/>
      <c r="V81" s="108"/>
      <c r="W81" s="108"/>
    </row>
  </sheetData>
  <mergeCells count="4">
    <mergeCell ref="B7:F7"/>
    <mergeCell ref="B8:F8"/>
    <mergeCell ref="B9:F9"/>
    <mergeCell ref="B10:F10"/>
  </mergeCells>
  <printOptions horizontalCentered="1"/>
  <pageMargins left="0.15748031496062992" right="0.15748031496062992" top="0.19685039370078741" bottom="0.15748031496062992" header="0.15748031496062992" footer="0.15748031496062992"/>
  <pageSetup scale="53" orientation="landscape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10869-230E-4F64-BDBD-F3B440A20F44}">
  <dimension ref="B1:W81"/>
  <sheetViews>
    <sheetView showGridLines="0" view="pageBreakPreview" zoomScaleNormal="100" zoomScaleSheetLayoutView="100" workbookViewId="0">
      <selection activeCell="F22" sqref="F22"/>
    </sheetView>
  </sheetViews>
  <sheetFormatPr baseColWidth="10" defaultRowHeight="14.25" x14ac:dyDescent="0.2"/>
  <cols>
    <col min="1" max="1" width="0.5703125" style="105" customWidth="1"/>
    <col min="2" max="2" width="47.140625" style="105" customWidth="1"/>
    <col min="3" max="3" width="26" style="105" customWidth="1"/>
    <col min="4" max="5" width="18.5703125" style="105" customWidth="1"/>
    <col min="6" max="6" width="18.7109375" style="105" customWidth="1"/>
    <col min="7" max="7" width="5.42578125" style="105" customWidth="1"/>
    <col min="8" max="8" width="3" style="105" customWidth="1"/>
    <col min="9" max="9" width="12.5703125" style="105" customWidth="1"/>
    <col min="10" max="10" width="14.140625" style="105" bestFit="1" customWidth="1"/>
    <col min="11" max="13" width="11.42578125" style="105"/>
    <col min="14" max="14" width="11.42578125" style="105" customWidth="1"/>
    <col min="15" max="15" width="12.5703125" style="105" customWidth="1"/>
    <col min="16" max="16" width="11.140625" style="105" customWidth="1"/>
    <col min="17" max="17" width="12" style="105" customWidth="1"/>
    <col min="18" max="18" width="18" style="106" customWidth="1"/>
    <col min="19" max="19" width="19.140625" style="106" customWidth="1"/>
    <col min="20" max="20" width="23.28515625" style="105" customWidth="1"/>
    <col min="21" max="16384" width="11.42578125" style="105"/>
  </cols>
  <sheetData>
    <row r="1" spans="2:22" ht="3.75" customHeight="1" x14ac:dyDescent="0.2"/>
    <row r="2" spans="2:22" x14ac:dyDescent="0.2">
      <c r="B2" s="107"/>
      <c r="C2" s="107"/>
      <c r="D2" s="107"/>
      <c r="E2" s="107"/>
      <c r="F2" s="107"/>
      <c r="G2" s="6"/>
      <c r="Q2" s="108"/>
      <c r="R2" s="109"/>
      <c r="S2" s="109"/>
      <c r="T2" s="108"/>
      <c r="U2" s="108"/>
      <c r="V2" s="108"/>
    </row>
    <row r="3" spans="2:22" x14ac:dyDescent="0.2">
      <c r="B3" s="107"/>
      <c r="C3" s="107"/>
      <c r="D3" s="107"/>
      <c r="E3" s="107"/>
      <c r="F3" s="107"/>
      <c r="G3" s="110"/>
      <c r="Q3" s="108"/>
      <c r="R3" s="109"/>
      <c r="S3" s="109"/>
      <c r="T3" s="108"/>
      <c r="U3" s="108"/>
      <c r="V3" s="108"/>
    </row>
    <row r="4" spans="2:22" x14ac:dyDescent="0.2">
      <c r="B4" s="107"/>
      <c r="C4" s="107"/>
      <c r="D4" s="107"/>
      <c r="E4" s="107"/>
      <c r="F4" s="107"/>
      <c r="G4" s="110"/>
      <c r="Q4" s="108"/>
      <c r="R4" s="109"/>
      <c r="S4" s="109"/>
      <c r="T4" s="108"/>
      <c r="U4" s="108"/>
      <c r="V4" s="108"/>
    </row>
    <row r="5" spans="2:22" x14ac:dyDescent="0.2">
      <c r="B5" s="107"/>
      <c r="C5" s="107"/>
      <c r="D5" s="107"/>
      <c r="E5" s="107"/>
      <c r="F5" s="107"/>
      <c r="G5" s="110"/>
      <c r="Q5" s="111"/>
      <c r="R5" s="112"/>
      <c r="S5" s="112"/>
      <c r="T5" s="111"/>
      <c r="U5" s="108"/>
      <c r="V5" s="108"/>
    </row>
    <row r="6" spans="2:22" x14ac:dyDescent="0.2">
      <c r="B6" s="107"/>
      <c r="C6" s="107"/>
      <c r="D6" s="107"/>
      <c r="E6" s="107"/>
      <c r="F6" s="107"/>
      <c r="Q6" s="111"/>
      <c r="R6" s="112"/>
      <c r="S6" s="112"/>
      <c r="T6" s="111"/>
      <c r="U6" s="108"/>
      <c r="V6" s="108"/>
    </row>
    <row r="7" spans="2:22" ht="15.75" x14ac:dyDescent="0.25">
      <c r="B7" s="152" t="s">
        <v>0</v>
      </c>
      <c r="C7" s="152"/>
      <c r="D7" s="152"/>
      <c r="E7" s="152"/>
      <c r="F7" s="152"/>
      <c r="Q7" s="111"/>
      <c r="R7" s="112"/>
      <c r="S7" s="112"/>
      <c r="T7" s="111"/>
      <c r="U7" s="108"/>
      <c r="V7" s="108"/>
    </row>
    <row r="8" spans="2:22" ht="15" customHeight="1" x14ac:dyDescent="0.25">
      <c r="B8" s="152" t="s">
        <v>1</v>
      </c>
      <c r="C8" s="152"/>
      <c r="D8" s="152"/>
      <c r="E8" s="152"/>
      <c r="F8" s="152"/>
      <c r="Q8" s="111"/>
      <c r="R8" s="112"/>
      <c r="S8" s="112"/>
      <c r="T8" s="111"/>
      <c r="U8" s="108"/>
      <c r="V8" s="108"/>
    </row>
    <row r="9" spans="2:22" ht="15.75" x14ac:dyDescent="0.25">
      <c r="B9" s="152" t="s">
        <v>2</v>
      </c>
      <c r="C9" s="152"/>
      <c r="D9" s="152"/>
      <c r="E9" s="152"/>
      <c r="F9" s="152"/>
      <c r="Q9" s="113"/>
      <c r="R9" s="87"/>
      <c r="S9" s="87"/>
      <c r="T9" s="114"/>
      <c r="U9" s="108"/>
      <c r="V9" s="108"/>
    </row>
    <row r="10" spans="2:22" ht="15.75" x14ac:dyDescent="0.25">
      <c r="B10" s="152" t="s">
        <v>128</v>
      </c>
      <c r="C10" s="152"/>
      <c r="D10" s="152"/>
      <c r="E10" s="152"/>
      <c r="F10" s="152"/>
      <c r="O10" s="115"/>
      <c r="P10" s="115"/>
      <c r="Q10" s="113"/>
      <c r="R10" s="87" t="s">
        <v>3</v>
      </c>
      <c r="S10" s="87" t="s">
        <v>4</v>
      </c>
      <c r="T10" s="114"/>
      <c r="U10" s="108"/>
      <c r="V10" s="108"/>
    </row>
    <row r="11" spans="2:22" ht="15.75" x14ac:dyDescent="0.2">
      <c r="B11" s="116" t="s">
        <v>5</v>
      </c>
      <c r="C11" s="117" t="s">
        <v>3</v>
      </c>
      <c r="D11" s="118" t="s">
        <v>4</v>
      </c>
      <c r="E11" s="118" t="s">
        <v>6</v>
      </c>
      <c r="F11" s="119" t="s">
        <v>7</v>
      </c>
      <c r="I11" s="120"/>
      <c r="J11" s="120"/>
      <c r="K11" s="120"/>
      <c r="L11" s="120"/>
      <c r="O11" s="115"/>
      <c r="P11" s="115"/>
      <c r="Q11" s="121"/>
      <c r="R11" s="87">
        <f>1-S11</f>
        <v>4.8112482389319422E-2</v>
      </c>
      <c r="S11" s="87">
        <f>D14/C14</f>
        <v>0.95188751761068058</v>
      </c>
      <c r="T11" s="122"/>
      <c r="U11" s="108"/>
      <c r="V11" s="108"/>
    </row>
    <row r="12" spans="2:22" ht="15" x14ac:dyDescent="0.2">
      <c r="B12" s="123" t="s">
        <v>8</v>
      </c>
      <c r="C12" s="124">
        <f>SUM(C13:C16)</f>
        <v>107640604.99000001</v>
      </c>
      <c r="D12" s="124">
        <f>SUM(D13:D16)</f>
        <v>104983092.68999998</v>
      </c>
      <c r="E12" s="124">
        <f>D12-C12</f>
        <v>-2657512.3000000268</v>
      </c>
      <c r="F12" s="125">
        <f>D12/C12</f>
        <v>0.97531124708703643</v>
      </c>
      <c r="I12" s="120"/>
      <c r="J12" s="120"/>
      <c r="K12" s="120"/>
      <c r="L12" s="120"/>
      <c r="M12" s="120"/>
      <c r="N12" s="120"/>
      <c r="O12" s="115"/>
      <c r="P12" s="115"/>
      <c r="Q12" s="121"/>
      <c r="R12" s="87">
        <f>1-S12</f>
        <v>4.7508489991550662E-2</v>
      </c>
      <c r="S12" s="87">
        <f>D15/C15</f>
        <v>0.95249151000844934</v>
      </c>
      <c r="T12" s="122"/>
      <c r="U12" s="108"/>
      <c r="V12" s="108"/>
    </row>
    <row r="13" spans="2:22" x14ac:dyDescent="0.2">
      <c r="B13" s="24" t="s">
        <v>9</v>
      </c>
      <c r="C13" s="55">
        <v>16072428.99</v>
      </c>
      <c r="D13" s="55">
        <v>16072428.99</v>
      </c>
      <c r="E13" s="55">
        <f>D13-C13</f>
        <v>0</v>
      </c>
      <c r="F13" s="54">
        <f>D13/C13</f>
        <v>1</v>
      </c>
      <c r="I13" s="120"/>
      <c r="J13" s="126"/>
      <c r="K13" s="126"/>
      <c r="L13" s="126"/>
      <c r="O13" s="115"/>
      <c r="P13" s="115"/>
      <c r="Q13" s="121"/>
      <c r="R13" s="87">
        <f>1-S13</f>
        <v>-1.2891961683187443</v>
      </c>
      <c r="S13" s="87">
        <f>D16/C16</f>
        <v>2.2891961683187443</v>
      </c>
      <c r="T13" s="122"/>
      <c r="U13" s="108"/>
      <c r="V13" s="108"/>
    </row>
    <row r="14" spans="2:22" x14ac:dyDescent="0.2">
      <c r="B14" s="24" t="s">
        <v>10</v>
      </c>
      <c r="C14" s="55">
        <v>55095125.768262886</v>
      </c>
      <c r="D14" s="55">
        <v>52444362.5</v>
      </c>
      <c r="E14" s="55">
        <f t="shared" ref="E14:E15" si="0">D14-C14</f>
        <v>-2650763.2682628855</v>
      </c>
      <c r="F14" s="54">
        <f t="shared" ref="F14:F15" si="1">D14/C14</f>
        <v>0.95188751761068058</v>
      </c>
      <c r="I14" s="120"/>
      <c r="J14" s="126"/>
      <c r="L14" s="126"/>
      <c r="O14" s="115"/>
      <c r="P14" s="115"/>
      <c r="Q14" s="121"/>
      <c r="R14" s="127"/>
      <c r="S14" s="127"/>
      <c r="T14" s="122"/>
      <c r="U14" s="108"/>
      <c r="V14" s="108"/>
    </row>
    <row r="15" spans="2:22" x14ac:dyDescent="0.2">
      <c r="B15" s="24" t="s">
        <v>11</v>
      </c>
      <c r="C15" s="55">
        <v>35181792.286739372</v>
      </c>
      <c r="D15" s="55">
        <v>33510358.460000001</v>
      </c>
      <c r="E15" s="55">
        <f t="shared" si="0"/>
        <v>-1671433.8267393708</v>
      </c>
      <c r="F15" s="54">
        <f t="shared" si="1"/>
        <v>0.95249151000844934</v>
      </c>
      <c r="I15" s="120"/>
      <c r="J15" s="126"/>
      <c r="L15" s="126"/>
      <c r="O15" s="115"/>
      <c r="P15" s="115"/>
      <c r="Q15" s="121"/>
      <c r="R15" s="127"/>
      <c r="S15" s="127"/>
      <c r="T15" s="122"/>
      <c r="U15" s="108"/>
      <c r="V15" s="108"/>
    </row>
    <row r="16" spans="2:22" x14ac:dyDescent="0.2">
      <c r="B16" s="24" t="s">
        <v>12</v>
      </c>
      <c r="C16" s="55">
        <v>1291257.9449977565</v>
      </c>
      <c r="D16" s="55">
        <v>2955942.74</v>
      </c>
      <c r="E16" s="55">
        <f>D16-C16</f>
        <v>1664684.7950022437</v>
      </c>
      <c r="F16" s="54">
        <f>D16/C16</f>
        <v>2.2891961683187443</v>
      </c>
      <c r="I16" s="120"/>
      <c r="J16" s="126"/>
      <c r="L16" s="126"/>
      <c r="O16" s="115"/>
      <c r="P16" s="115"/>
      <c r="Q16" s="121"/>
      <c r="R16" s="127"/>
      <c r="S16" s="127"/>
      <c r="T16" s="122"/>
      <c r="U16" s="108"/>
      <c r="V16" s="108"/>
    </row>
    <row r="17" spans="2:23" ht="15.75" x14ac:dyDescent="0.2">
      <c r="B17" s="116" t="s">
        <v>13</v>
      </c>
      <c r="C17" s="117" t="s">
        <v>3</v>
      </c>
      <c r="D17" s="118" t="s">
        <v>4</v>
      </c>
      <c r="E17" s="118" t="s">
        <v>6</v>
      </c>
      <c r="F17" s="119" t="s">
        <v>7</v>
      </c>
      <c r="G17" s="115"/>
      <c r="I17" s="120"/>
      <c r="J17" s="120"/>
      <c r="K17" s="120"/>
      <c r="O17" s="115"/>
      <c r="P17" s="115"/>
      <c r="Q17" s="121"/>
      <c r="R17" s="127"/>
      <c r="S17" s="127"/>
      <c r="T17" s="122"/>
      <c r="U17" s="108"/>
      <c r="V17" s="108"/>
    </row>
    <row r="18" spans="2:23" ht="15" x14ac:dyDescent="0.2">
      <c r="B18" s="123" t="s">
        <v>14</v>
      </c>
      <c r="C18" s="124">
        <f>SUM(C19:C25)</f>
        <v>75237703</v>
      </c>
      <c r="D18" s="124">
        <f t="shared" ref="D18" si="2">SUM(D19:D25)</f>
        <v>59756935.480000004</v>
      </c>
      <c r="E18" s="124">
        <f>D18-C18</f>
        <v>-15480767.519999996</v>
      </c>
      <c r="F18" s="125">
        <f>D18/C18</f>
        <v>0.79424189066484396</v>
      </c>
      <c r="G18" s="115"/>
      <c r="I18" s="128"/>
      <c r="J18" s="128"/>
      <c r="K18" s="128"/>
      <c r="L18" s="128"/>
      <c r="M18" s="120"/>
      <c r="N18" s="120"/>
      <c r="Q18" s="121"/>
      <c r="R18" s="127"/>
      <c r="S18" s="127"/>
      <c r="T18" s="122"/>
      <c r="U18" s="108"/>
      <c r="V18" s="108"/>
    </row>
    <row r="19" spans="2:23" x14ac:dyDescent="0.2">
      <c r="B19" s="24" t="s">
        <v>48</v>
      </c>
      <c r="C19" s="55">
        <v>49130778</v>
      </c>
      <c r="D19" s="55">
        <v>40991709.990000002</v>
      </c>
      <c r="E19" s="55">
        <f>D19-C19</f>
        <v>-8139068.0099999979</v>
      </c>
      <c r="F19" s="54">
        <f>D19/C19</f>
        <v>0.83433871106213708</v>
      </c>
      <c r="G19" s="115"/>
      <c r="I19" s="120"/>
      <c r="J19" s="126"/>
      <c r="L19" s="128"/>
      <c r="Q19" s="121"/>
      <c r="R19" s="127"/>
      <c r="S19" s="127"/>
      <c r="T19" s="122"/>
      <c r="U19" s="108"/>
      <c r="V19" s="108"/>
    </row>
    <row r="20" spans="2:23" x14ac:dyDescent="0.2">
      <c r="B20" s="24" t="s">
        <v>49</v>
      </c>
      <c r="C20" s="55">
        <v>20916881</v>
      </c>
      <c r="D20" s="55">
        <v>16052125.060000001</v>
      </c>
      <c r="E20" s="55">
        <f t="shared" ref="E20:E25" si="3">D20-C20</f>
        <v>-4864755.9399999995</v>
      </c>
      <c r="F20" s="54">
        <f t="shared" ref="F20:F24" si="4">D20/C20</f>
        <v>0.76742440997775918</v>
      </c>
      <c r="G20" s="115"/>
      <c r="I20" s="120"/>
      <c r="J20" s="126"/>
      <c r="L20" s="128"/>
      <c r="Q20" s="121"/>
      <c r="R20" s="127"/>
      <c r="S20" s="127"/>
      <c r="T20" s="122"/>
      <c r="U20" s="108"/>
      <c r="V20" s="108"/>
    </row>
    <row r="21" spans="2:23" x14ac:dyDescent="0.2">
      <c r="B21" s="24" t="s">
        <v>17</v>
      </c>
      <c r="C21" s="55">
        <v>1528044</v>
      </c>
      <c r="D21" s="55">
        <v>2594168.1800000002</v>
      </c>
      <c r="E21" s="55">
        <f t="shared" si="3"/>
        <v>1066124.1800000002</v>
      </c>
      <c r="F21" s="54">
        <f t="shared" si="4"/>
        <v>1.697705157704883</v>
      </c>
      <c r="G21" s="115"/>
      <c r="I21" s="120"/>
      <c r="J21" s="126"/>
      <c r="L21" s="128"/>
      <c r="Q21" s="121"/>
      <c r="R21" s="127"/>
      <c r="S21" s="127"/>
      <c r="T21" s="122"/>
      <c r="U21" s="108"/>
      <c r="V21" s="108"/>
      <c r="W21" s="108"/>
    </row>
    <row r="22" spans="2:23" x14ac:dyDescent="0.2">
      <c r="B22" s="24" t="s">
        <v>18</v>
      </c>
      <c r="C22" s="55">
        <v>665000</v>
      </c>
      <c r="D22" s="55">
        <v>118932.25</v>
      </c>
      <c r="E22" s="55">
        <f t="shared" si="3"/>
        <v>-546067.75</v>
      </c>
      <c r="F22" s="54">
        <f t="shared" si="4"/>
        <v>0.1788454887218045</v>
      </c>
      <c r="G22" s="115"/>
      <c r="I22" s="120"/>
      <c r="J22" s="126"/>
      <c r="L22" s="128"/>
      <c r="Q22" s="121"/>
      <c r="R22" s="127"/>
      <c r="S22" s="127"/>
      <c r="T22" s="122"/>
      <c r="U22" s="108"/>
      <c r="V22" s="108"/>
      <c r="W22" s="108"/>
    </row>
    <row r="23" spans="2:23" ht="14.25" customHeight="1" x14ac:dyDescent="0.2">
      <c r="B23" s="24" t="s">
        <v>19</v>
      </c>
      <c r="C23" s="55">
        <v>0</v>
      </c>
      <c r="D23" s="55"/>
      <c r="E23" s="55">
        <f t="shared" si="3"/>
        <v>0</v>
      </c>
      <c r="F23" s="54">
        <v>0</v>
      </c>
      <c r="G23" s="115"/>
      <c r="I23" s="120"/>
      <c r="J23" s="126"/>
      <c r="L23" s="128"/>
      <c r="Q23" s="121"/>
      <c r="R23" s="87" t="s">
        <v>3</v>
      </c>
      <c r="S23" s="87" t="s">
        <v>4</v>
      </c>
      <c r="T23" s="129"/>
      <c r="U23" s="108"/>
      <c r="V23" s="108"/>
      <c r="W23" s="108"/>
    </row>
    <row r="24" spans="2:23" x14ac:dyDescent="0.2">
      <c r="B24" s="24" t="s">
        <v>50</v>
      </c>
      <c r="C24" s="55">
        <v>2997000</v>
      </c>
      <c r="D24" s="55">
        <v>0</v>
      </c>
      <c r="E24" s="55">
        <f t="shared" si="3"/>
        <v>-2997000</v>
      </c>
      <c r="F24" s="54">
        <f t="shared" si="4"/>
        <v>0</v>
      </c>
      <c r="G24" s="115"/>
      <c r="I24" s="120"/>
      <c r="J24" s="126"/>
      <c r="L24" s="128"/>
      <c r="Q24" s="121"/>
      <c r="R24" s="87">
        <f>IFERROR(ABS(1-S24),0)</f>
        <v>0.16566128893786292</v>
      </c>
      <c r="S24" s="87">
        <f>IFERROR(D19/C19,0)</f>
        <v>0.83433871106213708</v>
      </c>
      <c r="T24" s="129"/>
      <c r="U24" s="108"/>
      <c r="V24" s="108"/>
      <c r="W24" s="108"/>
    </row>
    <row r="25" spans="2:23" x14ac:dyDescent="0.2">
      <c r="B25" s="28" t="s">
        <v>21</v>
      </c>
      <c r="C25" s="52">
        <v>0</v>
      </c>
      <c r="D25" s="52">
        <v>0</v>
      </c>
      <c r="E25" s="52">
        <f t="shared" si="3"/>
        <v>0</v>
      </c>
      <c r="F25" s="51">
        <v>0</v>
      </c>
      <c r="G25" s="115"/>
      <c r="J25" s="126"/>
      <c r="L25" s="128"/>
      <c r="Q25" s="121"/>
      <c r="R25" s="87">
        <f t="shared" ref="R25:R29" si="5">IFERROR(ABS(1-S25),0)</f>
        <v>0.23257559002224082</v>
      </c>
      <c r="S25" s="87">
        <f t="shared" ref="S25" si="6">IFERROR(D20/C20,0)</f>
        <v>0.76742440997775918</v>
      </c>
      <c r="T25" s="130"/>
      <c r="U25" s="108"/>
      <c r="V25" s="108"/>
      <c r="W25" s="108"/>
    </row>
    <row r="26" spans="2:23" x14ac:dyDescent="0.2">
      <c r="B26" s="140" t="s">
        <v>22</v>
      </c>
      <c r="H26" s="126"/>
      <c r="Q26" s="121"/>
      <c r="R26" s="87">
        <f t="shared" si="5"/>
        <v>0.8211545112781955</v>
      </c>
      <c r="S26" s="87">
        <f>IFERROR(D22/C22,0)</f>
        <v>0.1788454887218045</v>
      </c>
      <c r="T26" s="131"/>
      <c r="U26" s="108"/>
      <c r="V26" s="108"/>
      <c r="W26" s="108"/>
    </row>
    <row r="27" spans="2:23" x14ac:dyDescent="0.2">
      <c r="Q27" s="121"/>
      <c r="R27" s="87">
        <f t="shared" si="5"/>
        <v>1</v>
      </c>
      <c r="S27" s="87">
        <f>IFERROR(D23/C23,0)</f>
        <v>0</v>
      </c>
      <c r="T27" s="129"/>
      <c r="U27" s="108"/>
      <c r="V27" s="108"/>
      <c r="W27" s="108"/>
    </row>
    <row r="28" spans="2:23" x14ac:dyDescent="0.2">
      <c r="B28" s="132"/>
      <c r="Q28" s="121"/>
      <c r="R28" s="87">
        <f t="shared" si="5"/>
        <v>1</v>
      </c>
      <c r="S28" s="87">
        <f>IFERROR(D24/C24,0)</f>
        <v>0</v>
      </c>
      <c r="T28" s="129"/>
      <c r="U28" s="108"/>
      <c r="V28" s="108"/>
      <c r="W28" s="108"/>
    </row>
    <row r="29" spans="2:23" x14ac:dyDescent="0.2">
      <c r="Q29" s="121"/>
      <c r="R29" s="87">
        <f t="shared" si="5"/>
        <v>1</v>
      </c>
      <c r="S29" s="87">
        <f>IFERROR(D25/C25,0)</f>
        <v>0</v>
      </c>
      <c r="T29" s="129"/>
      <c r="U29" s="108"/>
      <c r="V29" s="108"/>
      <c r="W29" s="108"/>
    </row>
    <row r="30" spans="2:23" x14ac:dyDescent="0.2">
      <c r="Q30" s="113"/>
      <c r="R30" s="133"/>
      <c r="S30" s="133"/>
      <c r="T30" s="130"/>
      <c r="U30" s="108"/>
      <c r="V30" s="108"/>
      <c r="W30" s="108"/>
    </row>
    <row r="31" spans="2:23" x14ac:dyDescent="0.2">
      <c r="Q31" s="113"/>
      <c r="R31" s="134"/>
      <c r="S31" s="134"/>
      <c r="T31" s="131"/>
      <c r="U31" s="108"/>
      <c r="V31" s="108"/>
      <c r="W31" s="108"/>
    </row>
    <row r="32" spans="2:23" x14ac:dyDescent="0.2">
      <c r="Q32" s="114"/>
      <c r="R32" s="131"/>
      <c r="S32" s="131"/>
      <c r="T32" s="131"/>
      <c r="U32" s="108"/>
      <c r="V32" s="108"/>
      <c r="W32" s="108"/>
    </row>
    <row r="33" spans="17:23" x14ac:dyDescent="0.2">
      <c r="Q33" s="111"/>
      <c r="R33" s="135"/>
      <c r="S33" s="135"/>
      <c r="T33" s="136"/>
      <c r="U33" s="108"/>
      <c r="V33" s="108"/>
      <c r="W33" s="108"/>
    </row>
    <row r="34" spans="17:23" x14ac:dyDescent="0.2">
      <c r="Q34" s="111"/>
      <c r="R34" s="137"/>
      <c r="S34" s="137"/>
      <c r="T34" s="111"/>
      <c r="U34" s="108"/>
      <c r="V34" s="108"/>
      <c r="W34" s="108"/>
    </row>
    <row r="35" spans="17:23" x14ac:dyDescent="0.2">
      <c r="Q35" s="111"/>
      <c r="R35" s="137"/>
      <c r="S35" s="137"/>
      <c r="T35" s="111"/>
      <c r="U35" s="108"/>
      <c r="V35" s="108"/>
      <c r="W35" s="108"/>
    </row>
    <row r="36" spans="17:23" x14ac:dyDescent="0.2">
      <c r="Q36" s="108"/>
      <c r="R36" s="138"/>
      <c r="S36" s="138"/>
      <c r="T36" s="108"/>
      <c r="U36" s="108"/>
      <c r="V36" s="108"/>
      <c r="W36" s="108"/>
    </row>
    <row r="37" spans="17:23" x14ac:dyDescent="0.2">
      <c r="Q37" s="108"/>
      <c r="R37" s="138"/>
      <c r="S37" s="138"/>
      <c r="T37" s="108"/>
      <c r="U37" s="108"/>
      <c r="V37" s="108"/>
      <c r="W37" s="108"/>
    </row>
    <row r="38" spans="17:23" x14ac:dyDescent="0.2">
      <c r="Q38" s="108"/>
      <c r="R38" s="138"/>
      <c r="S38" s="138"/>
      <c r="T38" s="108"/>
      <c r="U38" s="108"/>
      <c r="V38" s="108"/>
      <c r="W38" s="108"/>
    </row>
    <row r="39" spans="17:23" x14ac:dyDescent="0.2">
      <c r="Q39" s="108"/>
      <c r="R39" s="109"/>
      <c r="S39" s="109"/>
      <c r="T39" s="108"/>
      <c r="U39" s="108"/>
      <c r="V39" s="108"/>
      <c r="W39" s="108"/>
    </row>
    <row r="40" spans="17:23" x14ac:dyDescent="0.2">
      <c r="Q40" s="108"/>
      <c r="R40" s="109"/>
      <c r="S40" s="109"/>
      <c r="T40" s="108"/>
      <c r="U40" s="108"/>
      <c r="V40" s="108"/>
      <c r="W40" s="108"/>
    </row>
    <row r="41" spans="17:23" x14ac:dyDescent="0.2">
      <c r="Q41" s="108"/>
      <c r="R41" s="109"/>
      <c r="S41" s="109"/>
      <c r="T41" s="108"/>
      <c r="U41" s="108"/>
      <c r="V41" s="108"/>
      <c r="W41" s="108"/>
    </row>
    <row r="42" spans="17:23" x14ac:dyDescent="0.2">
      <c r="Q42" s="108"/>
      <c r="R42" s="109"/>
      <c r="S42" s="109"/>
      <c r="T42" s="108"/>
      <c r="U42" s="108"/>
      <c r="V42" s="108"/>
      <c r="W42" s="108"/>
    </row>
    <row r="43" spans="17:23" x14ac:dyDescent="0.2">
      <c r="Q43" s="108"/>
      <c r="R43" s="109"/>
      <c r="S43" s="109"/>
      <c r="T43" s="108"/>
      <c r="U43" s="108"/>
      <c r="V43" s="108"/>
      <c r="W43" s="108"/>
    </row>
    <row r="44" spans="17:23" x14ac:dyDescent="0.2">
      <c r="Q44" s="108"/>
      <c r="R44" s="109"/>
      <c r="S44" s="109"/>
      <c r="T44" s="108"/>
      <c r="U44" s="108"/>
      <c r="V44" s="108"/>
      <c r="W44" s="108"/>
    </row>
    <row r="45" spans="17:23" x14ac:dyDescent="0.2">
      <c r="Q45" s="108"/>
      <c r="R45" s="109"/>
      <c r="S45" s="109"/>
      <c r="T45" s="108"/>
      <c r="U45" s="108"/>
      <c r="V45" s="108"/>
      <c r="W45" s="108"/>
    </row>
    <row r="46" spans="17:23" x14ac:dyDescent="0.2">
      <c r="Q46" s="108"/>
      <c r="R46" s="109"/>
      <c r="S46" s="109"/>
      <c r="T46" s="108"/>
      <c r="U46" s="108"/>
      <c r="V46" s="108"/>
      <c r="W46" s="108"/>
    </row>
    <row r="47" spans="17:23" x14ac:dyDescent="0.2">
      <c r="Q47" s="108"/>
      <c r="R47" s="109"/>
      <c r="S47" s="109"/>
      <c r="T47" s="108"/>
      <c r="U47" s="108"/>
      <c r="V47" s="108"/>
      <c r="W47" s="108"/>
    </row>
    <row r="48" spans="17:23" x14ac:dyDescent="0.2">
      <c r="Q48" s="108"/>
      <c r="R48" s="109"/>
      <c r="S48" s="109"/>
      <c r="T48" s="108"/>
      <c r="U48" s="108"/>
      <c r="V48" s="108"/>
      <c r="W48" s="108"/>
    </row>
    <row r="49" spans="2:23" x14ac:dyDescent="0.2">
      <c r="B49" s="32" t="s">
        <v>22</v>
      </c>
      <c r="Q49" s="108"/>
      <c r="R49" s="109"/>
      <c r="S49" s="109"/>
      <c r="T49" s="108"/>
      <c r="U49" s="108"/>
      <c r="V49" s="108"/>
      <c r="W49" s="108"/>
    </row>
    <row r="50" spans="2:23" x14ac:dyDescent="0.2">
      <c r="Q50" s="108"/>
      <c r="R50" s="109"/>
      <c r="S50" s="109"/>
      <c r="T50" s="108"/>
      <c r="U50" s="108"/>
      <c r="V50" s="108"/>
      <c r="W50" s="108"/>
    </row>
    <row r="51" spans="2:23" x14ac:dyDescent="0.2">
      <c r="Q51" s="108"/>
      <c r="R51" s="109"/>
      <c r="S51" s="109"/>
      <c r="T51" s="108"/>
      <c r="U51" s="108"/>
      <c r="V51" s="108"/>
      <c r="W51" s="108"/>
    </row>
    <row r="52" spans="2:23" x14ac:dyDescent="0.2">
      <c r="Q52" s="108"/>
      <c r="R52" s="109"/>
      <c r="S52" s="109"/>
      <c r="T52" s="108"/>
      <c r="U52" s="108"/>
      <c r="V52" s="108"/>
      <c r="W52" s="108"/>
    </row>
    <row r="53" spans="2:23" x14ac:dyDescent="0.2">
      <c r="Q53" s="108"/>
      <c r="R53" s="109"/>
      <c r="S53" s="109"/>
      <c r="T53" s="108"/>
      <c r="U53" s="108"/>
      <c r="V53" s="108"/>
      <c r="W53" s="108"/>
    </row>
    <row r="54" spans="2:23" x14ac:dyDescent="0.2">
      <c r="Q54" s="108"/>
      <c r="R54" s="109"/>
      <c r="S54" s="109"/>
      <c r="T54" s="108"/>
      <c r="U54" s="108"/>
      <c r="V54" s="108"/>
      <c r="W54" s="108"/>
    </row>
    <row r="55" spans="2:23" x14ac:dyDescent="0.2">
      <c r="Q55" s="108"/>
      <c r="R55" s="109"/>
      <c r="S55" s="109"/>
      <c r="T55" s="108"/>
      <c r="U55" s="108"/>
      <c r="V55" s="108"/>
      <c r="W55" s="108"/>
    </row>
    <row r="56" spans="2:23" x14ac:dyDescent="0.2">
      <c r="Q56" s="108"/>
      <c r="R56" s="109"/>
      <c r="S56" s="109"/>
      <c r="T56" s="108"/>
      <c r="U56" s="108"/>
      <c r="V56" s="108"/>
      <c r="W56" s="108"/>
    </row>
    <row r="57" spans="2:23" x14ac:dyDescent="0.2">
      <c r="Q57" s="108"/>
      <c r="R57" s="109"/>
      <c r="S57" s="109"/>
      <c r="T57" s="108"/>
      <c r="U57" s="108"/>
      <c r="V57" s="108"/>
      <c r="W57" s="108"/>
    </row>
    <row r="58" spans="2:23" x14ac:dyDescent="0.2">
      <c r="Q58" s="108"/>
      <c r="R58" s="109"/>
      <c r="S58" s="109"/>
      <c r="T58" s="108"/>
      <c r="U58" s="108"/>
      <c r="V58" s="108"/>
      <c r="W58" s="108"/>
    </row>
    <row r="59" spans="2:23" x14ac:dyDescent="0.2">
      <c r="Q59" s="108"/>
      <c r="R59" s="109"/>
      <c r="S59" s="109"/>
      <c r="T59" s="108"/>
      <c r="U59" s="108"/>
      <c r="V59" s="108"/>
      <c r="W59" s="108"/>
    </row>
    <row r="60" spans="2:23" x14ac:dyDescent="0.2">
      <c r="Q60" s="108"/>
      <c r="R60" s="109"/>
      <c r="S60" s="109"/>
      <c r="T60" s="108"/>
      <c r="U60" s="108"/>
      <c r="V60" s="108"/>
      <c r="W60" s="108"/>
    </row>
    <row r="61" spans="2:23" x14ac:dyDescent="0.2">
      <c r="Q61" s="108"/>
      <c r="R61" s="109"/>
      <c r="S61" s="109"/>
      <c r="T61" s="108"/>
      <c r="U61" s="108"/>
      <c r="V61" s="108"/>
      <c r="W61" s="108"/>
    </row>
    <row r="62" spans="2:23" x14ac:dyDescent="0.2">
      <c r="Q62" s="108"/>
      <c r="R62" s="109"/>
      <c r="S62" s="109"/>
      <c r="T62" s="108"/>
      <c r="U62" s="108"/>
      <c r="V62" s="108"/>
      <c r="W62" s="108"/>
    </row>
    <row r="63" spans="2:23" x14ac:dyDescent="0.2">
      <c r="Q63" s="108"/>
      <c r="R63" s="109"/>
      <c r="S63" s="109"/>
      <c r="T63" s="108"/>
      <c r="U63" s="108"/>
      <c r="V63" s="108"/>
      <c r="W63" s="108"/>
    </row>
    <row r="64" spans="2:23" x14ac:dyDescent="0.2">
      <c r="Q64" s="108"/>
      <c r="R64" s="109"/>
      <c r="S64" s="109"/>
      <c r="T64" s="108"/>
      <c r="U64" s="108"/>
      <c r="V64" s="108"/>
      <c r="W64" s="108"/>
    </row>
    <row r="65" spans="2:23" x14ac:dyDescent="0.2">
      <c r="Q65" s="108"/>
      <c r="R65" s="109"/>
      <c r="S65" s="109"/>
      <c r="T65" s="108"/>
      <c r="U65" s="108"/>
      <c r="V65" s="108"/>
      <c r="W65" s="108"/>
    </row>
    <row r="66" spans="2:23" x14ac:dyDescent="0.2">
      <c r="Q66" s="108"/>
      <c r="R66" s="109"/>
      <c r="S66" s="109"/>
      <c r="T66" s="108"/>
      <c r="U66" s="108"/>
      <c r="V66" s="108"/>
      <c r="W66" s="108"/>
    </row>
    <row r="67" spans="2:23" x14ac:dyDescent="0.2">
      <c r="Q67" s="108"/>
      <c r="R67" s="109"/>
      <c r="S67" s="109"/>
      <c r="T67" s="108"/>
      <c r="U67" s="108"/>
      <c r="V67" s="108"/>
      <c r="W67" s="108"/>
    </row>
    <row r="68" spans="2:23" x14ac:dyDescent="0.2">
      <c r="Q68" s="108"/>
      <c r="R68" s="109"/>
      <c r="S68" s="109"/>
      <c r="T68" s="108"/>
      <c r="U68" s="108"/>
      <c r="V68" s="108"/>
      <c r="W68" s="108"/>
    </row>
    <row r="69" spans="2:23" x14ac:dyDescent="0.2">
      <c r="Q69" s="108"/>
      <c r="R69" s="109"/>
      <c r="S69" s="109"/>
      <c r="T69" s="108"/>
      <c r="U69" s="108"/>
      <c r="V69" s="108"/>
      <c r="W69" s="108"/>
    </row>
    <row r="70" spans="2:23" x14ac:dyDescent="0.2">
      <c r="B70" s="32" t="s">
        <v>22</v>
      </c>
      <c r="Q70" s="108"/>
      <c r="R70" s="109"/>
      <c r="S70" s="109"/>
      <c r="T70" s="108"/>
      <c r="U70" s="108"/>
      <c r="V70" s="108"/>
      <c r="W70" s="108"/>
    </row>
    <row r="71" spans="2:23" x14ac:dyDescent="0.2">
      <c r="Q71" s="108"/>
      <c r="R71" s="109"/>
      <c r="S71" s="109"/>
      <c r="T71" s="108"/>
      <c r="U71" s="108"/>
      <c r="V71" s="108"/>
      <c r="W71" s="108"/>
    </row>
    <row r="72" spans="2:23" x14ac:dyDescent="0.2">
      <c r="Q72" s="108"/>
      <c r="R72" s="109"/>
      <c r="S72" s="109"/>
      <c r="T72" s="108"/>
      <c r="U72" s="108"/>
      <c r="V72" s="108"/>
      <c r="W72" s="108"/>
    </row>
    <row r="73" spans="2:23" x14ac:dyDescent="0.2">
      <c r="Q73" s="108"/>
      <c r="R73" s="109"/>
      <c r="S73" s="109"/>
      <c r="T73" s="108"/>
      <c r="U73" s="108"/>
      <c r="V73" s="108"/>
      <c r="W73" s="108"/>
    </row>
    <row r="74" spans="2:23" x14ac:dyDescent="0.2">
      <c r="Q74" s="108"/>
      <c r="R74" s="109"/>
      <c r="S74" s="109"/>
      <c r="T74" s="108"/>
      <c r="U74" s="108"/>
      <c r="V74" s="108"/>
      <c r="W74" s="108"/>
    </row>
    <row r="75" spans="2:23" x14ac:dyDescent="0.2">
      <c r="Q75" s="108"/>
      <c r="R75" s="109"/>
      <c r="S75" s="109"/>
      <c r="T75" s="108"/>
      <c r="U75" s="108"/>
      <c r="V75" s="108"/>
      <c r="W75" s="108"/>
    </row>
    <row r="76" spans="2:23" x14ac:dyDescent="0.2">
      <c r="Q76" s="108"/>
      <c r="R76" s="109"/>
      <c r="S76" s="109"/>
      <c r="T76" s="108"/>
      <c r="U76" s="108"/>
      <c r="V76" s="108"/>
      <c r="W76" s="108"/>
    </row>
    <row r="77" spans="2:23" x14ac:dyDescent="0.2">
      <c r="Q77" s="108"/>
      <c r="R77" s="109"/>
      <c r="S77" s="109"/>
      <c r="T77" s="108"/>
      <c r="U77" s="108"/>
      <c r="V77" s="108"/>
      <c r="W77" s="108"/>
    </row>
    <row r="78" spans="2:23" x14ac:dyDescent="0.2">
      <c r="Q78" s="108"/>
      <c r="R78" s="109"/>
      <c r="S78" s="109"/>
      <c r="T78" s="108"/>
      <c r="U78" s="108"/>
      <c r="V78" s="108"/>
      <c r="W78" s="108"/>
    </row>
    <row r="79" spans="2:23" x14ac:dyDescent="0.2">
      <c r="Q79" s="108"/>
      <c r="R79" s="109"/>
      <c r="S79" s="109"/>
      <c r="T79" s="108"/>
      <c r="U79" s="108"/>
      <c r="V79" s="108"/>
      <c r="W79" s="108"/>
    </row>
    <row r="80" spans="2:23" x14ac:dyDescent="0.2">
      <c r="Q80" s="108"/>
      <c r="R80" s="109"/>
      <c r="S80" s="109"/>
      <c r="T80" s="108"/>
      <c r="U80" s="108"/>
      <c r="V80" s="108"/>
      <c r="W80" s="108"/>
    </row>
    <row r="81" spans="17:23" x14ac:dyDescent="0.2">
      <c r="Q81" s="108"/>
      <c r="R81" s="109"/>
      <c r="S81" s="109"/>
      <c r="T81" s="108"/>
      <c r="U81" s="108"/>
      <c r="V81" s="108"/>
      <c r="W81" s="108"/>
    </row>
  </sheetData>
  <mergeCells count="4">
    <mergeCell ref="B7:F7"/>
    <mergeCell ref="B8:F8"/>
    <mergeCell ref="B9:F9"/>
    <mergeCell ref="B10:F10"/>
  </mergeCells>
  <printOptions horizontalCentered="1"/>
  <pageMargins left="0.15748031496062992" right="0.15748031496062992" top="0.19685039370078741" bottom="0.15748031496062992" header="0.15748031496062992" footer="0.15748031496062992"/>
  <pageSetup scale="53" orientation="landscape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A9A61-50E3-44F8-9608-0AFA90575938}">
  <dimension ref="B1:W81"/>
  <sheetViews>
    <sheetView showGridLines="0" view="pageBreakPreview" topLeftCell="A10" zoomScaleNormal="100" zoomScaleSheetLayoutView="100" workbookViewId="0">
      <selection activeCell="C23" sqref="C23"/>
    </sheetView>
  </sheetViews>
  <sheetFormatPr baseColWidth="10" defaultRowHeight="14.25" x14ac:dyDescent="0.2"/>
  <cols>
    <col min="1" max="1" width="0.5703125" style="105" customWidth="1"/>
    <col min="2" max="2" width="47.140625" style="105" customWidth="1"/>
    <col min="3" max="3" width="26" style="105" customWidth="1"/>
    <col min="4" max="5" width="18.5703125" style="105" customWidth="1"/>
    <col min="6" max="6" width="18.7109375" style="105" customWidth="1"/>
    <col min="7" max="7" width="5.42578125" style="105" customWidth="1"/>
    <col min="8" max="8" width="3" style="105" customWidth="1"/>
    <col min="9" max="9" width="12.5703125" style="105" customWidth="1"/>
    <col min="10" max="10" width="14.140625" style="105" bestFit="1" customWidth="1"/>
    <col min="11" max="13" width="11.42578125" style="105"/>
    <col min="14" max="14" width="11.42578125" style="105" customWidth="1"/>
    <col min="15" max="15" width="12.5703125" style="105" customWidth="1"/>
    <col min="16" max="16" width="11.140625" style="105" customWidth="1"/>
    <col min="17" max="17" width="12" style="105" customWidth="1"/>
    <col min="18" max="18" width="18" style="106" customWidth="1"/>
    <col min="19" max="19" width="19.140625" style="106" customWidth="1"/>
    <col min="20" max="20" width="23.28515625" style="105" customWidth="1"/>
    <col min="21" max="16384" width="11.42578125" style="105"/>
  </cols>
  <sheetData>
    <row r="1" spans="2:22" ht="3.75" customHeight="1" x14ac:dyDescent="0.2"/>
    <row r="2" spans="2:22" x14ac:dyDescent="0.2">
      <c r="B2" s="107"/>
      <c r="C2" s="107"/>
      <c r="D2" s="107"/>
      <c r="E2" s="107"/>
      <c r="F2" s="107"/>
      <c r="G2" s="6"/>
      <c r="Q2" s="108"/>
      <c r="R2" s="109"/>
      <c r="S2" s="109"/>
      <c r="T2" s="108"/>
      <c r="U2" s="108"/>
      <c r="V2" s="108"/>
    </row>
    <row r="3" spans="2:22" x14ac:dyDescent="0.2">
      <c r="B3" s="107"/>
      <c r="C3" s="107"/>
      <c r="D3" s="107"/>
      <c r="E3" s="107"/>
      <c r="F3" s="107"/>
      <c r="G3" s="110"/>
      <c r="Q3" s="108"/>
      <c r="R3" s="109"/>
      <c r="S3" s="109"/>
      <c r="T3" s="108"/>
      <c r="U3" s="108"/>
      <c r="V3" s="108"/>
    </row>
    <row r="4" spans="2:22" x14ac:dyDescent="0.2">
      <c r="B4" s="107"/>
      <c r="C4" s="107"/>
      <c r="D4" s="107"/>
      <c r="E4" s="107"/>
      <c r="F4" s="107"/>
      <c r="G4" s="110"/>
      <c r="Q4" s="108"/>
      <c r="R4" s="109"/>
      <c r="S4" s="109"/>
      <c r="T4" s="108"/>
      <c r="U4" s="108"/>
      <c r="V4" s="108"/>
    </row>
    <row r="5" spans="2:22" x14ac:dyDescent="0.2">
      <c r="B5" s="107"/>
      <c r="C5" s="107"/>
      <c r="D5" s="107"/>
      <c r="E5" s="107"/>
      <c r="F5" s="107"/>
      <c r="G5" s="110"/>
      <c r="Q5" s="111"/>
      <c r="R5" s="112"/>
      <c r="S5" s="112"/>
      <c r="T5" s="111"/>
      <c r="U5" s="108"/>
      <c r="V5" s="108"/>
    </row>
    <row r="6" spans="2:22" x14ac:dyDescent="0.2">
      <c r="B6" s="107"/>
      <c r="C6" s="107"/>
      <c r="D6" s="107"/>
      <c r="E6" s="107"/>
      <c r="F6" s="107"/>
      <c r="Q6" s="111"/>
      <c r="R6" s="112"/>
      <c r="S6" s="112"/>
      <c r="T6" s="111"/>
      <c r="U6" s="108"/>
      <c r="V6" s="108"/>
    </row>
    <row r="7" spans="2:22" ht="15.75" x14ac:dyDescent="0.25">
      <c r="B7" s="152" t="s">
        <v>0</v>
      </c>
      <c r="C7" s="152"/>
      <c r="D7" s="152"/>
      <c r="E7" s="152"/>
      <c r="F7" s="152"/>
      <c r="Q7" s="111"/>
      <c r="R7" s="112"/>
      <c r="S7" s="112"/>
      <c r="T7" s="111"/>
      <c r="U7" s="108"/>
      <c r="V7" s="108"/>
    </row>
    <row r="8" spans="2:22" ht="15" customHeight="1" x14ac:dyDescent="0.25">
      <c r="B8" s="152" t="s">
        <v>1</v>
      </c>
      <c r="C8" s="152"/>
      <c r="D8" s="152"/>
      <c r="E8" s="152"/>
      <c r="F8" s="152"/>
      <c r="Q8" s="111"/>
      <c r="R8" s="112"/>
      <c r="S8" s="112"/>
      <c r="T8" s="111"/>
      <c r="U8" s="108"/>
      <c r="V8" s="108"/>
    </row>
    <row r="9" spans="2:22" ht="15.75" x14ac:dyDescent="0.25">
      <c r="B9" s="152" t="s">
        <v>2</v>
      </c>
      <c r="C9" s="152"/>
      <c r="D9" s="152"/>
      <c r="E9" s="152"/>
      <c r="F9" s="152"/>
      <c r="Q9" s="113"/>
      <c r="R9" s="87"/>
      <c r="S9" s="87"/>
      <c r="T9" s="114"/>
      <c r="U9" s="108"/>
      <c r="V9" s="108"/>
    </row>
    <row r="10" spans="2:22" ht="15.75" x14ac:dyDescent="0.25">
      <c r="B10" s="152" t="s">
        <v>129</v>
      </c>
      <c r="C10" s="152"/>
      <c r="D10" s="152"/>
      <c r="E10" s="152"/>
      <c r="F10" s="152"/>
      <c r="O10" s="115"/>
      <c r="P10" s="115"/>
      <c r="Q10" s="113"/>
      <c r="R10" s="87" t="s">
        <v>3</v>
      </c>
      <c r="S10" s="87" t="s">
        <v>4</v>
      </c>
      <c r="T10" s="114"/>
      <c r="U10" s="108"/>
      <c r="V10" s="108"/>
    </row>
    <row r="11" spans="2:22" ht="15.75" x14ac:dyDescent="0.2">
      <c r="B11" s="116" t="s">
        <v>5</v>
      </c>
      <c r="C11" s="117" t="s">
        <v>3</v>
      </c>
      <c r="D11" s="118" t="s">
        <v>4</v>
      </c>
      <c r="E11" s="118" t="s">
        <v>6</v>
      </c>
      <c r="F11" s="119" t="s">
        <v>7</v>
      </c>
      <c r="I11" s="120"/>
      <c r="J11" s="120"/>
      <c r="K11" s="120"/>
      <c r="L11" s="120"/>
      <c r="O11" s="115"/>
      <c r="P11" s="115"/>
      <c r="Q11" s="121"/>
      <c r="R11" s="87">
        <f>1-S11</f>
        <v>4.7190986927844292E-2</v>
      </c>
      <c r="S11" s="87">
        <f>D14/C14</f>
        <v>0.95280901307215571</v>
      </c>
      <c r="T11" s="122"/>
      <c r="U11" s="108"/>
      <c r="V11" s="108"/>
    </row>
    <row r="12" spans="2:22" ht="15" x14ac:dyDescent="0.2">
      <c r="B12" s="123" t="s">
        <v>8</v>
      </c>
      <c r="C12" s="124">
        <f>SUM(C13:C16)</f>
        <v>199208781</v>
      </c>
      <c r="D12" s="124">
        <f>SUM(D13:D16)</f>
        <v>193667694.65000001</v>
      </c>
      <c r="E12" s="124">
        <f>D12-C12</f>
        <v>-5541086.349999994</v>
      </c>
      <c r="F12" s="125">
        <f>D12/C12</f>
        <v>0.97218452759871066</v>
      </c>
      <c r="I12" s="120"/>
      <c r="J12" s="120"/>
      <c r="K12" s="120"/>
      <c r="L12" s="120"/>
      <c r="M12" s="120"/>
      <c r="N12" s="120"/>
      <c r="O12" s="115"/>
      <c r="P12" s="115"/>
      <c r="Q12" s="121"/>
      <c r="R12" s="87">
        <f>1-S12</f>
        <v>4.7761879529873097E-2</v>
      </c>
      <c r="S12" s="87">
        <f>D15/C15</f>
        <v>0.9522381204701269</v>
      </c>
      <c r="T12" s="122"/>
      <c r="U12" s="108"/>
      <c r="V12" s="108"/>
    </row>
    <row r="13" spans="2:22" x14ac:dyDescent="0.2">
      <c r="B13" s="24" t="s">
        <v>9</v>
      </c>
      <c r="C13" s="55">
        <v>16072429</v>
      </c>
      <c r="D13" s="55">
        <v>16072429</v>
      </c>
      <c r="E13" s="55">
        <f>D13-C13</f>
        <v>0</v>
      </c>
      <c r="F13" s="54">
        <f>D13/C13</f>
        <v>1</v>
      </c>
      <c r="I13" s="120"/>
      <c r="J13" s="126"/>
      <c r="K13" s="126"/>
      <c r="L13" s="126"/>
      <c r="O13" s="115"/>
      <c r="P13" s="115"/>
      <c r="Q13" s="121"/>
      <c r="R13" s="87">
        <f>1-S13</f>
        <v>-1.1692464094354378</v>
      </c>
      <c r="S13" s="87">
        <f>D16/C16</f>
        <v>2.1692464094354378</v>
      </c>
      <c r="T13" s="122"/>
      <c r="U13" s="108"/>
      <c r="V13" s="108"/>
    </row>
    <row r="14" spans="2:22" x14ac:dyDescent="0.2">
      <c r="B14" s="24" t="s">
        <v>10</v>
      </c>
      <c r="C14" s="55">
        <v>110190251.54000001</v>
      </c>
      <c r="D14" s="55">
        <v>104990264.81999999</v>
      </c>
      <c r="E14" s="55">
        <f t="shared" ref="E14:E15" si="0">D14-C14</f>
        <v>-5199986.7200000137</v>
      </c>
      <c r="F14" s="54">
        <f t="shared" ref="F14:F15" si="1">D14/C14</f>
        <v>0.95280901307215571</v>
      </c>
      <c r="I14" s="120"/>
      <c r="J14" s="126"/>
      <c r="L14" s="126"/>
      <c r="O14" s="115"/>
      <c r="P14" s="115"/>
      <c r="Q14" s="121"/>
      <c r="R14" s="127"/>
      <c r="S14" s="127"/>
      <c r="T14" s="122"/>
      <c r="U14" s="108"/>
      <c r="V14" s="108"/>
    </row>
    <row r="15" spans="2:22" x14ac:dyDescent="0.2">
      <c r="B15" s="24" t="s">
        <v>11</v>
      </c>
      <c r="C15" s="55">
        <v>70363584.579999998</v>
      </c>
      <c r="D15" s="55">
        <v>67002887.530000001</v>
      </c>
      <c r="E15" s="55">
        <f t="shared" si="0"/>
        <v>-3360697.049999997</v>
      </c>
      <c r="F15" s="54">
        <f t="shared" si="1"/>
        <v>0.9522381204701269</v>
      </c>
      <c r="I15" s="120"/>
      <c r="J15" s="126"/>
      <c r="L15" s="126"/>
      <c r="O15" s="115"/>
      <c r="P15" s="115"/>
      <c r="Q15" s="121"/>
      <c r="R15" s="127"/>
      <c r="S15" s="127"/>
      <c r="T15" s="122"/>
      <c r="U15" s="108"/>
      <c r="V15" s="108"/>
    </row>
    <row r="16" spans="2:22" x14ac:dyDescent="0.2">
      <c r="B16" s="24" t="s">
        <v>12</v>
      </c>
      <c r="C16" s="55">
        <v>2582515.88</v>
      </c>
      <c r="D16" s="55">
        <v>5602113.2999999998</v>
      </c>
      <c r="E16" s="55">
        <f>D16-C16</f>
        <v>3019597.42</v>
      </c>
      <c r="F16" s="54">
        <f>D16/C16</f>
        <v>2.1692464094354378</v>
      </c>
      <c r="I16" s="120"/>
      <c r="J16" s="126"/>
      <c r="L16" s="126"/>
      <c r="O16" s="115"/>
      <c r="P16" s="115"/>
      <c r="Q16" s="121"/>
      <c r="R16" s="127"/>
      <c r="S16" s="127"/>
      <c r="T16" s="122"/>
      <c r="U16" s="108"/>
      <c r="V16" s="108"/>
    </row>
    <row r="17" spans="2:23" ht="15.75" x14ac:dyDescent="0.2">
      <c r="B17" s="116" t="s">
        <v>13</v>
      </c>
      <c r="C17" s="117" t="s">
        <v>3</v>
      </c>
      <c r="D17" s="118" t="s">
        <v>4</v>
      </c>
      <c r="E17" s="118" t="s">
        <v>6</v>
      </c>
      <c r="F17" s="119" t="s">
        <v>7</v>
      </c>
      <c r="G17" s="115"/>
      <c r="I17" s="120"/>
      <c r="J17" s="120"/>
      <c r="K17" s="120"/>
      <c r="O17" s="115"/>
      <c r="P17" s="115"/>
      <c r="Q17" s="121"/>
      <c r="R17" s="127"/>
      <c r="S17" s="127"/>
      <c r="T17" s="122"/>
      <c r="U17" s="108"/>
      <c r="V17" s="108"/>
    </row>
    <row r="18" spans="2:23" ht="15" x14ac:dyDescent="0.2">
      <c r="B18" s="123" t="s">
        <v>14</v>
      </c>
      <c r="C18" s="124">
        <f>SUM(C19:C25)</f>
        <v>150475406</v>
      </c>
      <c r="D18" s="124">
        <f t="shared" ref="D18" si="2">SUM(D19:D25)</f>
        <v>118040600.42</v>
      </c>
      <c r="E18" s="124">
        <f>D18-C18</f>
        <v>-32434805.579999998</v>
      </c>
      <c r="F18" s="125">
        <f>D18/C18</f>
        <v>0.78445111767965592</v>
      </c>
      <c r="G18" s="115"/>
      <c r="I18" s="128"/>
      <c r="J18" s="128"/>
      <c r="K18" s="128"/>
      <c r="L18" s="128"/>
      <c r="M18" s="120"/>
      <c r="N18" s="120"/>
      <c r="Q18" s="121"/>
      <c r="R18" s="127"/>
      <c r="S18" s="127"/>
      <c r="T18" s="122"/>
      <c r="U18" s="108"/>
      <c r="V18" s="108"/>
    </row>
    <row r="19" spans="2:23" x14ac:dyDescent="0.2">
      <c r="B19" s="24" t="s">
        <v>48</v>
      </c>
      <c r="C19" s="55">
        <v>98261556</v>
      </c>
      <c r="D19" s="55">
        <v>83000256.159999996</v>
      </c>
      <c r="E19" s="55">
        <f>D19-C19</f>
        <v>-15261299.840000004</v>
      </c>
      <c r="F19" s="54">
        <f>D19/C19</f>
        <v>0.84468697157614725</v>
      </c>
      <c r="G19" s="115"/>
      <c r="I19" s="120"/>
      <c r="J19" s="126"/>
      <c r="L19" s="128"/>
      <c r="Q19" s="121"/>
      <c r="R19" s="127"/>
      <c r="S19" s="127"/>
      <c r="T19" s="122"/>
      <c r="U19" s="108"/>
      <c r="V19" s="108"/>
    </row>
    <row r="20" spans="2:23" x14ac:dyDescent="0.2">
      <c r="B20" s="24" t="s">
        <v>49</v>
      </c>
      <c r="C20" s="55">
        <v>41833762</v>
      </c>
      <c r="D20" s="55">
        <v>27707634.890000001</v>
      </c>
      <c r="E20" s="55">
        <f t="shared" ref="E20:E25" si="3">D20-C20</f>
        <v>-14126127.109999999</v>
      </c>
      <c r="F20" s="54">
        <f t="shared" ref="F20:F24" si="4">D20/C20</f>
        <v>0.66232711487912566</v>
      </c>
      <c r="G20" s="115"/>
      <c r="I20" s="120"/>
      <c r="J20" s="126"/>
      <c r="L20" s="128"/>
      <c r="Q20" s="121"/>
      <c r="R20" s="127"/>
      <c r="S20" s="127"/>
      <c r="T20" s="122"/>
      <c r="U20" s="108"/>
      <c r="V20" s="108"/>
    </row>
    <row r="21" spans="2:23" x14ac:dyDescent="0.2">
      <c r="B21" s="24" t="s">
        <v>17</v>
      </c>
      <c r="C21" s="55">
        <v>3056088</v>
      </c>
      <c r="D21" s="55">
        <v>5089751.87</v>
      </c>
      <c r="E21" s="55">
        <f t="shared" si="3"/>
        <v>2033663.87</v>
      </c>
      <c r="F21" s="54">
        <f t="shared" si="4"/>
        <v>1.6654467639675297</v>
      </c>
      <c r="G21" s="115"/>
      <c r="I21" s="120"/>
      <c r="J21" s="126"/>
      <c r="L21" s="128"/>
      <c r="Q21" s="121"/>
      <c r="R21" s="127"/>
      <c r="S21" s="127"/>
      <c r="T21" s="122"/>
      <c r="U21" s="108"/>
      <c r="V21" s="108"/>
      <c r="W21" s="108"/>
    </row>
    <row r="22" spans="2:23" x14ac:dyDescent="0.2">
      <c r="B22" s="24" t="s">
        <v>18</v>
      </c>
      <c r="C22" s="55">
        <v>1330000</v>
      </c>
      <c r="D22" s="55">
        <v>1259849.5</v>
      </c>
      <c r="E22" s="55">
        <f t="shared" si="3"/>
        <v>-70150.5</v>
      </c>
      <c r="F22" s="54">
        <f t="shared" si="4"/>
        <v>0.94725526315789477</v>
      </c>
      <c r="G22" s="115"/>
      <c r="I22" s="120"/>
      <c r="J22" s="126"/>
      <c r="L22" s="128"/>
      <c r="Q22" s="121"/>
      <c r="R22" s="127"/>
      <c r="S22" s="127"/>
      <c r="T22" s="122"/>
      <c r="U22" s="108"/>
      <c r="V22" s="108"/>
      <c r="W22" s="108"/>
    </row>
    <row r="23" spans="2:23" ht="14.25" customHeight="1" x14ac:dyDescent="0.2">
      <c r="B23" s="24" t="s">
        <v>19</v>
      </c>
      <c r="C23" s="55">
        <v>0</v>
      </c>
      <c r="D23" s="55"/>
      <c r="E23" s="55">
        <f t="shared" si="3"/>
        <v>0</v>
      </c>
      <c r="F23" s="54">
        <v>0</v>
      </c>
      <c r="G23" s="115"/>
      <c r="I23" s="120"/>
      <c r="J23" s="126"/>
      <c r="L23" s="128"/>
      <c r="Q23" s="121"/>
      <c r="R23" s="87" t="s">
        <v>3</v>
      </c>
      <c r="S23" s="87" t="s">
        <v>4</v>
      </c>
      <c r="T23" s="129"/>
      <c r="U23" s="108"/>
      <c r="V23" s="108"/>
      <c r="W23" s="108"/>
    </row>
    <row r="24" spans="2:23" x14ac:dyDescent="0.2">
      <c r="B24" s="24" t="s">
        <v>50</v>
      </c>
      <c r="C24" s="55">
        <v>5994000</v>
      </c>
      <c r="D24" s="55">
        <v>983108</v>
      </c>
      <c r="E24" s="55">
        <f t="shared" si="3"/>
        <v>-5010892</v>
      </c>
      <c r="F24" s="54">
        <f t="shared" si="4"/>
        <v>0.16401534868201534</v>
      </c>
      <c r="G24" s="115"/>
      <c r="I24" s="120"/>
      <c r="J24" s="126"/>
      <c r="L24" s="128"/>
      <c r="Q24" s="121"/>
      <c r="R24" s="87">
        <f>IFERROR(ABS(1-S24),0)</f>
        <v>0.15531302842385275</v>
      </c>
      <c r="S24" s="87">
        <f>IFERROR(D19/C19,0)</f>
        <v>0.84468697157614725</v>
      </c>
      <c r="T24" s="129"/>
      <c r="U24" s="108"/>
      <c r="V24" s="108"/>
      <c r="W24" s="108"/>
    </row>
    <row r="25" spans="2:23" x14ac:dyDescent="0.2">
      <c r="B25" s="28" t="s">
        <v>21</v>
      </c>
      <c r="C25" s="52">
        <v>0</v>
      </c>
      <c r="D25" s="52">
        <v>0</v>
      </c>
      <c r="E25" s="52">
        <f t="shared" si="3"/>
        <v>0</v>
      </c>
      <c r="F25" s="51">
        <v>0</v>
      </c>
      <c r="G25" s="115"/>
      <c r="J25" s="126"/>
      <c r="L25" s="128"/>
      <c r="Q25" s="121"/>
      <c r="R25" s="87">
        <f t="shared" ref="R25:R29" si="5">IFERROR(ABS(1-S25),0)</f>
        <v>0.33767288512087434</v>
      </c>
      <c r="S25" s="87">
        <f t="shared" ref="S25" si="6">IFERROR(D20/C20,0)</f>
        <v>0.66232711487912566</v>
      </c>
      <c r="T25" s="130"/>
      <c r="U25" s="108"/>
      <c r="V25" s="108"/>
      <c r="W25" s="108"/>
    </row>
    <row r="26" spans="2:23" x14ac:dyDescent="0.2">
      <c r="B26" s="140" t="s">
        <v>22</v>
      </c>
      <c r="H26" s="126"/>
      <c r="Q26" s="121"/>
      <c r="R26" s="87">
        <f t="shared" si="5"/>
        <v>5.2744736842105233E-2</v>
      </c>
      <c r="S26" s="87">
        <f>IFERROR(D22/C22,0)</f>
        <v>0.94725526315789477</v>
      </c>
      <c r="T26" s="131"/>
      <c r="U26" s="108"/>
      <c r="V26" s="108"/>
      <c r="W26" s="108"/>
    </row>
    <row r="27" spans="2:23" x14ac:dyDescent="0.2">
      <c r="Q27" s="121"/>
      <c r="R27" s="87">
        <f t="shared" si="5"/>
        <v>1</v>
      </c>
      <c r="S27" s="87">
        <f>IFERROR(D23/C23,0)</f>
        <v>0</v>
      </c>
      <c r="T27" s="129"/>
      <c r="U27" s="108"/>
      <c r="V27" s="108"/>
      <c r="W27" s="108"/>
    </row>
    <row r="28" spans="2:23" x14ac:dyDescent="0.2">
      <c r="B28" s="132"/>
      <c r="Q28" s="121"/>
      <c r="R28" s="87">
        <f t="shared" si="5"/>
        <v>0.83598465131798472</v>
      </c>
      <c r="S28" s="87">
        <f>IFERROR(D24/C24,0)</f>
        <v>0.16401534868201534</v>
      </c>
      <c r="T28" s="129"/>
      <c r="U28" s="108"/>
      <c r="V28" s="108"/>
      <c r="W28" s="108"/>
    </row>
    <row r="29" spans="2:23" x14ac:dyDescent="0.2">
      <c r="Q29" s="121"/>
      <c r="R29" s="87">
        <f t="shared" si="5"/>
        <v>1</v>
      </c>
      <c r="S29" s="87">
        <f>IFERROR(D25/C25,0)</f>
        <v>0</v>
      </c>
      <c r="T29" s="129"/>
      <c r="U29" s="108"/>
      <c r="V29" s="108"/>
      <c r="W29" s="108"/>
    </row>
    <row r="30" spans="2:23" x14ac:dyDescent="0.2">
      <c r="Q30" s="113"/>
      <c r="R30" s="133"/>
      <c r="S30" s="133"/>
      <c r="T30" s="130"/>
      <c r="U30" s="108"/>
      <c r="V30" s="108"/>
      <c r="W30" s="108"/>
    </row>
    <row r="31" spans="2:23" x14ac:dyDescent="0.2">
      <c r="Q31" s="113"/>
      <c r="R31" s="134"/>
      <c r="S31" s="134"/>
      <c r="T31" s="131"/>
      <c r="U31" s="108"/>
      <c r="V31" s="108"/>
      <c r="W31" s="108"/>
    </row>
    <row r="32" spans="2:23" x14ac:dyDescent="0.2">
      <c r="Q32" s="114"/>
      <c r="R32" s="131"/>
      <c r="S32" s="131"/>
      <c r="T32" s="131"/>
      <c r="U32" s="108"/>
      <c r="V32" s="108"/>
      <c r="W32" s="108"/>
    </row>
    <row r="33" spans="17:23" x14ac:dyDescent="0.2">
      <c r="Q33" s="111"/>
      <c r="R33" s="135"/>
      <c r="S33" s="135"/>
      <c r="T33" s="136"/>
      <c r="U33" s="108"/>
      <c r="V33" s="108"/>
      <c r="W33" s="108"/>
    </row>
    <row r="34" spans="17:23" x14ac:dyDescent="0.2">
      <c r="Q34" s="111"/>
      <c r="R34" s="137"/>
      <c r="S34" s="137"/>
      <c r="T34" s="111"/>
      <c r="U34" s="108"/>
      <c r="V34" s="108"/>
      <c r="W34" s="108"/>
    </row>
    <row r="35" spans="17:23" x14ac:dyDescent="0.2">
      <c r="Q35" s="111"/>
      <c r="R35" s="137"/>
      <c r="S35" s="137"/>
      <c r="T35" s="111"/>
      <c r="U35" s="108"/>
      <c r="V35" s="108"/>
      <c r="W35" s="108"/>
    </row>
    <row r="36" spans="17:23" x14ac:dyDescent="0.2">
      <c r="Q36" s="108"/>
      <c r="R36" s="138"/>
      <c r="S36" s="138"/>
      <c r="T36" s="108"/>
      <c r="U36" s="108"/>
      <c r="V36" s="108"/>
      <c r="W36" s="108"/>
    </row>
    <row r="37" spans="17:23" x14ac:dyDescent="0.2">
      <c r="Q37" s="108"/>
      <c r="R37" s="138"/>
      <c r="S37" s="138"/>
      <c r="T37" s="108"/>
      <c r="U37" s="108"/>
      <c r="V37" s="108"/>
      <c r="W37" s="108"/>
    </row>
    <row r="38" spans="17:23" x14ac:dyDescent="0.2">
      <c r="Q38" s="108"/>
      <c r="R38" s="138"/>
      <c r="S38" s="138"/>
      <c r="T38" s="108"/>
      <c r="U38" s="108"/>
      <c r="V38" s="108"/>
      <c r="W38" s="108"/>
    </row>
    <row r="39" spans="17:23" x14ac:dyDescent="0.2">
      <c r="Q39" s="108"/>
      <c r="R39" s="109"/>
      <c r="S39" s="109"/>
      <c r="T39" s="108"/>
      <c r="U39" s="108"/>
      <c r="V39" s="108"/>
      <c r="W39" s="108"/>
    </row>
    <row r="40" spans="17:23" x14ac:dyDescent="0.2">
      <c r="Q40" s="108"/>
      <c r="R40" s="109"/>
      <c r="S40" s="109"/>
      <c r="T40" s="108"/>
      <c r="U40" s="108"/>
      <c r="V40" s="108"/>
      <c r="W40" s="108"/>
    </row>
    <row r="41" spans="17:23" x14ac:dyDescent="0.2">
      <c r="Q41" s="108"/>
      <c r="R41" s="109"/>
      <c r="S41" s="109"/>
      <c r="T41" s="108"/>
      <c r="U41" s="108"/>
      <c r="V41" s="108"/>
      <c r="W41" s="108"/>
    </row>
    <row r="42" spans="17:23" x14ac:dyDescent="0.2">
      <c r="Q42" s="108"/>
      <c r="R42" s="109"/>
      <c r="S42" s="109"/>
      <c r="T42" s="108"/>
      <c r="U42" s="108"/>
      <c r="V42" s="108"/>
      <c r="W42" s="108"/>
    </row>
    <row r="43" spans="17:23" x14ac:dyDescent="0.2">
      <c r="Q43" s="108"/>
      <c r="R43" s="109"/>
      <c r="S43" s="109"/>
      <c r="T43" s="108"/>
      <c r="U43" s="108"/>
      <c r="V43" s="108"/>
      <c r="W43" s="108"/>
    </row>
    <row r="44" spans="17:23" x14ac:dyDescent="0.2">
      <c r="Q44" s="108"/>
      <c r="R44" s="109"/>
      <c r="S44" s="109"/>
      <c r="T44" s="108"/>
      <c r="U44" s="108"/>
      <c r="V44" s="108"/>
      <c r="W44" s="108"/>
    </row>
    <row r="45" spans="17:23" x14ac:dyDescent="0.2">
      <c r="Q45" s="108"/>
      <c r="R45" s="109"/>
      <c r="S45" s="109"/>
      <c r="T45" s="108"/>
      <c r="U45" s="108"/>
      <c r="V45" s="108"/>
      <c r="W45" s="108"/>
    </row>
    <row r="46" spans="17:23" x14ac:dyDescent="0.2">
      <c r="Q46" s="108"/>
      <c r="R46" s="109"/>
      <c r="S46" s="109"/>
      <c r="T46" s="108"/>
      <c r="U46" s="108"/>
      <c r="V46" s="108"/>
      <c r="W46" s="108"/>
    </row>
    <row r="47" spans="17:23" x14ac:dyDescent="0.2">
      <c r="Q47" s="108"/>
      <c r="R47" s="109"/>
      <c r="S47" s="109"/>
      <c r="T47" s="108"/>
      <c r="U47" s="108"/>
      <c r="V47" s="108"/>
      <c r="W47" s="108"/>
    </row>
    <row r="48" spans="17:23" x14ac:dyDescent="0.2">
      <c r="Q48" s="108"/>
      <c r="R48" s="109"/>
      <c r="S48" s="109"/>
      <c r="T48" s="108"/>
      <c r="U48" s="108"/>
      <c r="V48" s="108"/>
      <c r="W48" s="108"/>
    </row>
    <row r="49" spans="2:23" x14ac:dyDescent="0.2">
      <c r="B49" s="32" t="s">
        <v>22</v>
      </c>
      <c r="Q49" s="108"/>
      <c r="R49" s="109"/>
      <c r="S49" s="109"/>
      <c r="T49" s="108"/>
      <c r="U49" s="108"/>
      <c r="V49" s="108"/>
      <c r="W49" s="108"/>
    </row>
    <row r="50" spans="2:23" x14ac:dyDescent="0.2">
      <c r="Q50" s="108"/>
      <c r="R50" s="109"/>
      <c r="S50" s="109"/>
      <c r="T50" s="108"/>
      <c r="U50" s="108"/>
      <c r="V50" s="108"/>
      <c r="W50" s="108"/>
    </row>
    <row r="51" spans="2:23" x14ac:dyDescent="0.2">
      <c r="Q51" s="108"/>
      <c r="R51" s="109"/>
      <c r="S51" s="109"/>
      <c r="T51" s="108"/>
      <c r="U51" s="108"/>
      <c r="V51" s="108"/>
      <c r="W51" s="108"/>
    </row>
    <row r="52" spans="2:23" x14ac:dyDescent="0.2">
      <c r="Q52" s="108"/>
      <c r="R52" s="109"/>
      <c r="S52" s="109"/>
      <c r="T52" s="108"/>
      <c r="U52" s="108"/>
      <c r="V52" s="108"/>
      <c r="W52" s="108"/>
    </row>
    <row r="53" spans="2:23" x14ac:dyDescent="0.2">
      <c r="Q53" s="108"/>
      <c r="R53" s="109"/>
      <c r="S53" s="109"/>
      <c r="T53" s="108"/>
      <c r="U53" s="108"/>
      <c r="V53" s="108"/>
      <c r="W53" s="108"/>
    </row>
    <row r="54" spans="2:23" x14ac:dyDescent="0.2">
      <c r="Q54" s="108"/>
      <c r="R54" s="109"/>
      <c r="S54" s="109"/>
      <c r="T54" s="108"/>
      <c r="U54" s="108"/>
      <c r="V54" s="108"/>
      <c r="W54" s="108"/>
    </row>
    <row r="55" spans="2:23" x14ac:dyDescent="0.2">
      <c r="Q55" s="108"/>
      <c r="R55" s="109"/>
      <c r="S55" s="109"/>
      <c r="T55" s="108"/>
      <c r="U55" s="108"/>
      <c r="V55" s="108"/>
      <c r="W55" s="108"/>
    </row>
    <row r="56" spans="2:23" x14ac:dyDescent="0.2">
      <c r="Q56" s="108"/>
      <c r="R56" s="109"/>
      <c r="S56" s="109"/>
      <c r="T56" s="108"/>
      <c r="U56" s="108"/>
      <c r="V56" s="108"/>
      <c r="W56" s="108"/>
    </row>
    <row r="57" spans="2:23" x14ac:dyDescent="0.2">
      <c r="Q57" s="108"/>
      <c r="R57" s="109"/>
      <c r="S57" s="109"/>
      <c r="T57" s="108"/>
      <c r="U57" s="108"/>
      <c r="V57" s="108"/>
      <c r="W57" s="108"/>
    </row>
    <row r="58" spans="2:23" x14ac:dyDescent="0.2">
      <c r="Q58" s="108"/>
      <c r="R58" s="109"/>
      <c r="S58" s="109"/>
      <c r="T58" s="108"/>
      <c r="U58" s="108"/>
      <c r="V58" s="108"/>
      <c r="W58" s="108"/>
    </row>
    <row r="59" spans="2:23" x14ac:dyDescent="0.2">
      <c r="Q59" s="108"/>
      <c r="R59" s="109"/>
      <c r="S59" s="109"/>
      <c r="T59" s="108"/>
      <c r="U59" s="108"/>
      <c r="V59" s="108"/>
      <c r="W59" s="108"/>
    </row>
    <row r="60" spans="2:23" x14ac:dyDescent="0.2">
      <c r="Q60" s="108"/>
      <c r="R60" s="109"/>
      <c r="S60" s="109"/>
      <c r="T60" s="108"/>
      <c r="U60" s="108"/>
      <c r="V60" s="108"/>
      <c r="W60" s="108"/>
    </row>
    <row r="61" spans="2:23" x14ac:dyDescent="0.2">
      <c r="Q61" s="108"/>
      <c r="R61" s="109"/>
      <c r="S61" s="109"/>
      <c r="T61" s="108"/>
      <c r="U61" s="108"/>
      <c r="V61" s="108"/>
      <c r="W61" s="108"/>
    </row>
    <row r="62" spans="2:23" x14ac:dyDescent="0.2">
      <c r="Q62" s="108"/>
      <c r="R62" s="109"/>
      <c r="S62" s="109"/>
      <c r="T62" s="108"/>
      <c r="U62" s="108"/>
      <c r="V62" s="108"/>
      <c r="W62" s="108"/>
    </row>
    <row r="63" spans="2:23" x14ac:dyDescent="0.2">
      <c r="Q63" s="108"/>
      <c r="R63" s="109"/>
      <c r="S63" s="109"/>
      <c r="T63" s="108"/>
      <c r="U63" s="108"/>
      <c r="V63" s="108"/>
      <c r="W63" s="108"/>
    </row>
    <row r="64" spans="2:23" x14ac:dyDescent="0.2">
      <c r="Q64" s="108"/>
      <c r="R64" s="109"/>
      <c r="S64" s="109"/>
      <c r="T64" s="108"/>
      <c r="U64" s="108"/>
      <c r="V64" s="108"/>
      <c r="W64" s="108"/>
    </row>
    <row r="65" spans="2:23" x14ac:dyDescent="0.2">
      <c r="Q65" s="108"/>
      <c r="R65" s="109"/>
      <c r="S65" s="109"/>
      <c r="T65" s="108"/>
      <c r="U65" s="108"/>
      <c r="V65" s="108"/>
      <c r="W65" s="108"/>
    </row>
    <row r="66" spans="2:23" x14ac:dyDescent="0.2">
      <c r="Q66" s="108"/>
      <c r="R66" s="109"/>
      <c r="S66" s="109"/>
      <c r="T66" s="108"/>
      <c r="U66" s="108"/>
      <c r="V66" s="108"/>
      <c r="W66" s="108"/>
    </row>
    <row r="67" spans="2:23" x14ac:dyDescent="0.2">
      <c r="Q67" s="108"/>
      <c r="R67" s="109"/>
      <c r="S67" s="109"/>
      <c r="T67" s="108"/>
      <c r="U67" s="108"/>
      <c r="V67" s="108"/>
      <c r="W67" s="108"/>
    </row>
    <row r="68" spans="2:23" x14ac:dyDescent="0.2">
      <c r="Q68" s="108"/>
      <c r="R68" s="109"/>
      <c r="S68" s="109"/>
      <c r="T68" s="108"/>
      <c r="U68" s="108"/>
      <c r="V68" s="108"/>
      <c r="W68" s="108"/>
    </row>
    <row r="69" spans="2:23" x14ac:dyDescent="0.2">
      <c r="Q69" s="108"/>
      <c r="R69" s="109"/>
      <c r="S69" s="109"/>
      <c r="T69" s="108"/>
      <c r="U69" s="108"/>
      <c r="V69" s="108"/>
      <c r="W69" s="108"/>
    </row>
    <row r="70" spans="2:23" x14ac:dyDescent="0.2">
      <c r="B70" s="32" t="s">
        <v>22</v>
      </c>
      <c r="Q70" s="108"/>
      <c r="R70" s="109"/>
      <c r="S70" s="109"/>
      <c r="T70" s="108"/>
      <c r="U70" s="108"/>
      <c r="V70" s="108"/>
      <c r="W70" s="108"/>
    </row>
    <row r="71" spans="2:23" x14ac:dyDescent="0.2">
      <c r="Q71" s="108"/>
      <c r="R71" s="109"/>
      <c r="S71" s="109"/>
      <c r="T71" s="108"/>
      <c r="U71" s="108"/>
      <c r="V71" s="108"/>
      <c r="W71" s="108"/>
    </row>
    <row r="72" spans="2:23" x14ac:dyDescent="0.2">
      <c r="Q72" s="108"/>
      <c r="R72" s="109"/>
      <c r="S72" s="109"/>
      <c r="T72" s="108"/>
      <c r="U72" s="108"/>
      <c r="V72" s="108"/>
      <c r="W72" s="108"/>
    </row>
    <row r="73" spans="2:23" x14ac:dyDescent="0.2">
      <c r="Q73" s="108"/>
      <c r="R73" s="109"/>
      <c r="S73" s="109"/>
      <c r="T73" s="108"/>
      <c r="U73" s="108"/>
      <c r="V73" s="108"/>
      <c r="W73" s="108"/>
    </row>
    <row r="74" spans="2:23" x14ac:dyDescent="0.2">
      <c r="Q74" s="108"/>
      <c r="R74" s="109"/>
      <c r="S74" s="109"/>
      <c r="T74" s="108"/>
      <c r="U74" s="108"/>
      <c r="V74" s="108"/>
      <c r="W74" s="108"/>
    </row>
    <row r="75" spans="2:23" x14ac:dyDescent="0.2">
      <c r="Q75" s="108"/>
      <c r="R75" s="109"/>
      <c r="S75" s="109"/>
      <c r="T75" s="108"/>
      <c r="U75" s="108"/>
      <c r="V75" s="108"/>
      <c r="W75" s="108"/>
    </row>
    <row r="76" spans="2:23" x14ac:dyDescent="0.2">
      <c r="Q76" s="108"/>
      <c r="R76" s="109"/>
      <c r="S76" s="109"/>
      <c r="T76" s="108"/>
      <c r="U76" s="108"/>
      <c r="V76" s="108"/>
      <c r="W76" s="108"/>
    </row>
    <row r="77" spans="2:23" x14ac:dyDescent="0.2">
      <c r="Q77" s="108"/>
      <c r="R77" s="109"/>
      <c r="S77" s="109"/>
      <c r="T77" s="108"/>
      <c r="U77" s="108"/>
      <c r="V77" s="108"/>
      <c r="W77" s="108"/>
    </row>
    <row r="78" spans="2:23" x14ac:dyDescent="0.2">
      <c r="Q78" s="108"/>
      <c r="R78" s="109"/>
      <c r="S78" s="109"/>
      <c r="T78" s="108"/>
      <c r="U78" s="108"/>
      <c r="V78" s="108"/>
      <c r="W78" s="108"/>
    </row>
    <row r="79" spans="2:23" x14ac:dyDescent="0.2">
      <c r="Q79" s="108"/>
      <c r="R79" s="109"/>
      <c r="S79" s="109"/>
      <c r="T79" s="108"/>
      <c r="U79" s="108"/>
      <c r="V79" s="108"/>
      <c r="W79" s="108"/>
    </row>
    <row r="80" spans="2:23" x14ac:dyDescent="0.2">
      <c r="Q80" s="108"/>
      <c r="R80" s="109"/>
      <c r="S80" s="109"/>
      <c r="T80" s="108"/>
      <c r="U80" s="108"/>
      <c r="V80" s="108"/>
      <c r="W80" s="108"/>
    </row>
    <row r="81" spans="17:23" x14ac:dyDescent="0.2">
      <c r="Q81" s="108"/>
      <c r="R81" s="109"/>
      <c r="S81" s="109"/>
      <c r="T81" s="108"/>
      <c r="U81" s="108"/>
      <c r="V81" s="108"/>
      <c r="W81" s="108"/>
    </row>
  </sheetData>
  <mergeCells count="4">
    <mergeCell ref="B7:F7"/>
    <mergeCell ref="B8:F8"/>
    <mergeCell ref="B9:F9"/>
    <mergeCell ref="B10:F10"/>
  </mergeCells>
  <printOptions horizontalCentered="1"/>
  <pageMargins left="0.15748031496062992" right="0.15748031496062992" top="0.19685039370078741" bottom="0.15748031496062992" header="0.15748031496062992" footer="0.15748031496062992"/>
  <pageSetup scale="53" orientation="landscape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827A6-D50D-4A6F-B274-E85E62070B75}">
  <dimension ref="B1:W81"/>
  <sheetViews>
    <sheetView showGridLines="0" view="pageBreakPreview" topLeftCell="A7" zoomScaleNormal="100" zoomScaleSheetLayoutView="100" workbookViewId="0">
      <selection activeCell="E6" sqref="E6"/>
    </sheetView>
  </sheetViews>
  <sheetFormatPr baseColWidth="10" defaultRowHeight="14.25" x14ac:dyDescent="0.2"/>
  <cols>
    <col min="1" max="1" width="0.5703125" style="105" customWidth="1"/>
    <col min="2" max="2" width="47.140625" style="105" customWidth="1"/>
    <col min="3" max="3" width="26" style="105" customWidth="1"/>
    <col min="4" max="5" width="18.5703125" style="105" customWidth="1"/>
    <col min="6" max="6" width="18.7109375" style="105" customWidth="1"/>
    <col min="7" max="7" width="5.42578125" style="105" customWidth="1"/>
    <col min="8" max="8" width="3" style="105" customWidth="1"/>
    <col min="9" max="9" width="12.5703125" style="105" customWidth="1"/>
    <col min="10" max="10" width="14.140625" style="105" bestFit="1" customWidth="1"/>
    <col min="11" max="13" width="11.42578125" style="105"/>
    <col min="14" max="14" width="11.42578125" style="105" customWidth="1"/>
    <col min="15" max="15" width="12.5703125" style="105" customWidth="1"/>
    <col min="16" max="16" width="11.140625" style="105" customWidth="1"/>
    <col min="17" max="17" width="12" style="105" customWidth="1"/>
    <col min="18" max="18" width="18" style="106" customWidth="1"/>
    <col min="19" max="19" width="19.140625" style="106" customWidth="1"/>
    <col min="20" max="20" width="23.28515625" style="105" customWidth="1"/>
    <col min="21" max="16384" width="11.42578125" style="105"/>
  </cols>
  <sheetData>
    <row r="1" spans="2:22" ht="3.75" customHeight="1" x14ac:dyDescent="0.2"/>
    <row r="2" spans="2:22" x14ac:dyDescent="0.2">
      <c r="B2" s="107"/>
      <c r="C2" s="107"/>
      <c r="D2" s="107"/>
      <c r="E2" s="107"/>
      <c r="F2" s="107"/>
      <c r="G2" s="6"/>
      <c r="Q2" s="108"/>
      <c r="R2" s="109"/>
      <c r="S2" s="109"/>
      <c r="T2" s="108"/>
      <c r="U2" s="108"/>
      <c r="V2" s="108"/>
    </row>
    <row r="3" spans="2:22" x14ac:dyDescent="0.2">
      <c r="B3" s="107"/>
      <c r="C3" s="107"/>
      <c r="D3" s="107"/>
      <c r="E3" s="107"/>
      <c r="F3" s="107"/>
      <c r="G3" s="110"/>
      <c r="Q3" s="108"/>
      <c r="R3" s="109"/>
      <c r="S3" s="109"/>
      <c r="T3" s="108"/>
      <c r="U3" s="108"/>
      <c r="V3" s="108"/>
    </row>
    <row r="4" spans="2:22" x14ac:dyDescent="0.2">
      <c r="B4" s="107"/>
      <c r="C4" s="107"/>
      <c r="D4" s="107"/>
      <c r="E4" s="107"/>
      <c r="F4" s="107"/>
      <c r="G4" s="110"/>
      <c r="Q4" s="108"/>
      <c r="R4" s="109"/>
      <c r="S4" s="109"/>
      <c r="T4" s="108"/>
      <c r="U4" s="108"/>
      <c r="V4" s="108"/>
    </row>
    <row r="5" spans="2:22" x14ac:dyDescent="0.2">
      <c r="B5" s="107"/>
      <c r="C5" s="107"/>
      <c r="D5" s="107"/>
      <c r="E5" s="107"/>
      <c r="F5" s="107"/>
      <c r="G5" s="110"/>
      <c r="Q5" s="111"/>
      <c r="R5" s="112"/>
      <c r="S5" s="112"/>
      <c r="T5" s="111"/>
      <c r="U5" s="108"/>
      <c r="V5" s="108"/>
    </row>
    <row r="6" spans="2:22" x14ac:dyDescent="0.2">
      <c r="B6" s="107"/>
      <c r="C6" s="107"/>
      <c r="D6" s="107"/>
      <c r="E6" s="107"/>
      <c r="F6" s="107"/>
      <c r="Q6" s="111"/>
      <c r="R6" s="112"/>
      <c r="S6" s="112"/>
      <c r="T6" s="111"/>
      <c r="U6" s="108"/>
      <c r="V6" s="108"/>
    </row>
    <row r="7" spans="2:22" ht="15.75" x14ac:dyDescent="0.25">
      <c r="B7" s="152" t="s">
        <v>0</v>
      </c>
      <c r="C7" s="152"/>
      <c r="D7" s="152"/>
      <c r="E7" s="152"/>
      <c r="F7" s="152"/>
      <c r="Q7" s="111"/>
      <c r="R7" s="112"/>
      <c r="S7" s="112"/>
      <c r="T7" s="111"/>
      <c r="U7" s="108"/>
      <c r="V7" s="108"/>
    </row>
    <row r="8" spans="2:22" ht="15" customHeight="1" x14ac:dyDescent="0.25">
      <c r="B8" s="152" t="s">
        <v>1</v>
      </c>
      <c r="C8" s="152"/>
      <c r="D8" s="152"/>
      <c r="E8" s="152"/>
      <c r="F8" s="152"/>
      <c r="Q8" s="111"/>
      <c r="R8" s="112"/>
      <c r="S8" s="112"/>
      <c r="T8" s="111"/>
      <c r="U8" s="108"/>
      <c r="V8" s="108"/>
    </row>
    <row r="9" spans="2:22" ht="15.75" x14ac:dyDescent="0.25">
      <c r="B9" s="152" t="s">
        <v>2</v>
      </c>
      <c r="C9" s="152"/>
      <c r="D9" s="152"/>
      <c r="E9" s="152"/>
      <c r="F9" s="152"/>
      <c r="Q9" s="113"/>
      <c r="R9" s="87"/>
      <c r="S9" s="87"/>
      <c r="T9" s="114"/>
      <c r="U9" s="108"/>
      <c r="V9" s="108"/>
    </row>
    <row r="10" spans="2:22" ht="15.75" x14ac:dyDescent="0.25">
      <c r="B10" s="152" t="s">
        <v>130</v>
      </c>
      <c r="C10" s="152"/>
      <c r="D10" s="152"/>
      <c r="E10" s="152"/>
      <c r="F10" s="152"/>
      <c r="O10" s="115"/>
      <c r="P10" s="115"/>
      <c r="Q10" s="113"/>
      <c r="R10" s="87" t="s">
        <v>3</v>
      </c>
      <c r="S10" s="87" t="s">
        <v>4</v>
      </c>
      <c r="T10" s="114"/>
      <c r="U10" s="108"/>
      <c r="V10" s="108"/>
    </row>
    <row r="11" spans="2:22" ht="15.75" x14ac:dyDescent="0.2">
      <c r="B11" s="116" t="s">
        <v>5</v>
      </c>
      <c r="C11" s="117" t="s">
        <v>3</v>
      </c>
      <c r="D11" s="118" t="s">
        <v>4</v>
      </c>
      <c r="E11" s="118" t="s">
        <v>6</v>
      </c>
      <c r="F11" s="119" t="s">
        <v>7</v>
      </c>
      <c r="I11" s="120"/>
      <c r="J11" s="120"/>
      <c r="K11" s="120"/>
      <c r="L11" s="120"/>
      <c r="O11" s="115"/>
      <c r="P11" s="115"/>
      <c r="Q11" s="121"/>
      <c r="R11" s="87">
        <f>1-S11</f>
        <v>3.5939848017278897E-2</v>
      </c>
      <c r="S11" s="87">
        <f>D14/C14</f>
        <v>0.9640601519827211</v>
      </c>
      <c r="T11" s="122"/>
      <c r="U11" s="108"/>
      <c r="V11" s="108"/>
    </row>
    <row r="12" spans="2:22" ht="15" x14ac:dyDescent="0.2">
      <c r="B12" s="123" t="s">
        <v>8</v>
      </c>
      <c r="C12" s="124">
        <f>SUM(C13:C16)</f>
        <v>290776957.54000002</v>
      </c>
      <c r="D12" s="124">
        <f>SUM(D13:D16)</f>
        <v>285038321.87</v>
      </c>
      <c r="E12" s="124">
        <f>D12-C12</f>
        <v>-5738635.6700000167</v>
      </c>
      <c r="F12" s="125">
        <f>D12/C12</f>
        <v>0.98026447584241405</v>
      </c>
      <c r="I12" s="120"/>
      <c r="J12" s="120"/>
      <c r="K12" s="120"/>
      <c r="L12" s="120"/>
      <c r="M12" s="120"/>
      <c r="N12" s="120"/>
      <c r="O12" s="115"/>
      <c r="P12" s="115"/>
      <c r="Q12" s="121"/>
      <c r="R12" s="87">
        <f>1-S12</f>
        <v>3.59855403194419E-2</v>
      </c>
      <c r="S12" s="87">
        <f>D15/C15</f>
        <v>0.9640144596805581</v>
      </c>
      <c r="T12" s="122"/>
      <c r="U12" s="108"/>
      <c r="V12" s="108"/>
    </row>
    <row r="13" spans="2:22" x14ac:dyDescent="0.2">
      <c r="B13" s="24" t="s">
        <v>9</v>
      </c>
      <c r="C13" s="55">
        <v>16072429</v>
      </c>
      <c r="D13" s="55">
        <v>16072429</v>
      </c>
      <c r="E13" s="55">
        <f>D13-C13</f>
        <v>0</v>
      </c>
      <c r="F13" s="54">
        <f>D13/C13</f>
        <v>1</v>
      </c>
      <c r="I13" s="120"/>
      <c r="J13" s="126"/>
      <c r="K13" s="126"/>
      <c r="L13" s="126"/>
      <c r="O13" s="115"/>
      <c r="P13" s="115"/>
      <c r="Q13" s="121"/>
      <c r="R13" s="87">
        <f>1-S13</f>
        <v>-1.0325339480186599</v>
      </c>
      <c r="S13" s="87">
        <f>D16/C16</f>
        <v>2.0325339480186599</v>
      </c>
      <c r="T13" s="122"/>
      <c r="U13" s="108"/>
      <c r="V13" s="108"/>
    </row>
    <row r="14" spans="2:22" x14ac:dyDescent="0.2">
      <c r="B14" s="24" t="s">
        <v>10</v>
      </c>
      <c r="C14" s="55">
        <v>165285377.31</v>
      </c>
      <c r="D14" s="55">
        <v>159345045.97</v>
      </c>
      <c r="E14" s="55">
        <f t="shared" ref="E14:E15" si="0">D14-C14</f>
        <v>-5940331.3400000036</v>
      </c>
      <c r="F14" s="54">
        <f t="shared" ref="F14:F15" si="1">D14/C14</f>
        <v>0.9640601519827211</v>
      </c>
      <c r="I14" s="120"/>
      <c r="J14" s="126"/>
      <c r="L14" s="126"/>
      <c r="O14" s="115"/>
      <c r="P14" s="115"/>
      <c r="Q14" s="121"/>
      <c r="R14" s="127"/>
      <c r="S14" s="127"/>
      <c r="T14" s="122"/>
      <c r="U14" s="108"/>
      <c r="V14" s="108"/>
    </row>
    <row r="15" spans="2:22" x14ac:dyDescent="0.2">
      <c r="B15" s="24" t="s">
        <v>11</v>
      </c>
      <c r="C15" s="55">
        <v>105545377.29000001</v>
      </c>
      <c r="D15" s="55">
        <v>101747269.86</v>
      </c>
      <c r="E15" s="55">
        <f t="shared" si="0"/>
        <v>-3798107.4300000072</v>
      </c>
      <c r="F15" s="54">
        <f t="shared" si="1"/>
        <v>0.9640144596805581</v>
      </c>
      <c r="I15" s="120"/>
      <c r="J15" s="126"/>
      <c r="L15" s="126"/>
      <c r="O15" s="115"/>
      <c r="P15" s="115"/>
      <c r="Q15" s="121"/>
      <c r="R15" s="127"/>
      <c r="S15" s="127"/>
      <c r="T15" s="122"/>
      <c r="U15" s="108"/>
      <c r="V15" s="108"/>
    </row>
    <row r="16" spans="2:22" x14ac:dyDescent="0.2">
      <c r="B16" s="24" t="s">
        <v>12</v>
      </c>
      <c r="C16" s="55">
        <v>3873773.94</v>
      </c>
      <c r="D16" s="55">
        <v>7873577.04</v>
      </c>
      <c r="E16" s="55">
        <f>D16-C16</f>
        <v>3999803.1</v>
      </c>
      <c r="F16" s="54">
        <f>D16/C16</f>
        <v>2.0325339480186599</v>
      </c>
      <c r="I16" s="120"/>
      <c r="J16" s="126"/>
      <c r="L16" s="126"/>
      <c r="O16" s="115"/>
      <c r="P16" s="115"/>
      <c r="Q16" s="121"/>
      <c r="R16" s="127"/>
      <c r="S16" s="127"/>
      <c r="T16" s="122"/>
      <c r="U16" s="108"/>
      <c r="V16" s="108"/>
    </row>
    <row r="17" spans="2:23" ht="15.75" x14ac:dyDescent="0.2">
      <c r="B17" s="116" t="s">
        <v>13</v>
      </c>
      <c r="C17" s="117" t="s">
        <v>3</v>
      </c>
      <c r="D17" s="118" t="s">
        <v>4</v>
      </c>
      <c r="E17" s="118" t="s">
        <v>6</v>
      </c>
      <c r="F17" s="119" t="s">
        <v>7</v>
      </c>
      <c r="G17" s="115"/>
      <c r="I17" s="120"/>
      <c r="J17" s="120"/>
      <c r="K17" s="120"/>
      <c r="O17" s="115"/>
      <c r="P17" s="115"/>
      <c r="Q17" s="121"/>
      <c r="R17" s="127"/>
      <c r="S17" s="127"/>
      <c r="T17" s="122"/>
      <c r="U17" s="108"/>
      <c r="V17" s="108"/>
    </row>
    <row r="18" spans="2:23" ht="15" x14ac:dyDescent="0.2">
      <c r="B18" s="123" t="s">
        <v>14</v>
      </c>
      <c r="C18" s="124">
        <f>SUM(C19:C25)</f>
        <v>238213109</v>
      </c>
      <c r="D18" s="124">
        <f t="shared" ref="D18" si="2">SUM(D19:D25)</f>
        <v>215958486.34999999</v>
      </c>
      <c r="E18" s="124">
        <f>D18-C18</f>
        <v>-22254622.650000006</v>
      </c>
      <c r="F18" s="125">
        <f>D18/C18</f>
        <v>0.90657683473666428</v>
      </c>
      <c r="G18" s="115"/>
      <c r="I18" s="128"/>
      <c r="J18" s="128"/>
      <c r="K18" s="128"/>
      <c r="L18" s="128"/>
      <c r="M18" s="120"/>
      <c r="N18" s="120"/>
      <c r="Q18" s="121"/>
      <c r="R18" s="127"/>
      <c r="S18" s="127"/>
      <c r="T18" s="122"/>
      <c r="U18" s="108"/>
      <c r="V18" s="108"/>
    </row>
    <row r="19" spans="2:23" x14ac:dyDescent="0.2">
      <c r="B19" s="24" t="s">
        <v>48</v>
      </c>
      <c r="C19" s="55">
        <v>147392334</v>
      </c>
      <c r="D19" s="55">
        <v>162992490.74000001</v>
      </c>
      <c r="E19" s="55">
        <f>D19-C19</f>
        <v>15600156.74000001</v>
      </c>
      <c r="F19" s="54">
        <f>D19/C19</f>
        <v>1.1058410320037404</v>
      </c>
      <c r="G19" s="115"/>
      <c r="I19" s="120"/>
      <c r="J19" s="126"/>
      <c r="L19" s="128"/>
      <c r="Q19" s="121"/>
      <c r="R19" s="127"/>
      <c r="S19" s="127"/>
      <c r="T19" s="122"/>
      <c r="U19" s="108"/>
      <c r="V19" s="108"/>
    </row>
    <row r="20" spans="2:23" x14ac:dyDescent="0.2">
      <c r="B20" s="24" t="s">
        <v>49</v>
      </c>
      <c r="C20" s="55">
        <v>62750643</v>
      </c>
      <c r="D20" s="55">
        <v>42144173.100000001</v>
      </c>
      <c r="E20" s="55">
        <f t="shared" ref="E20:E25" si="3">D20-C20</f>
        <v>-20606469.899999999</v>
      </c>
      <c r="F20" s="54">
        <f t="shared" ref="F20:F24" si="4">D20/C20</f>
        <v>0.6716134064156124</v>
      </c>
      <c r="G20" s="115"/>
      <c r="I20" s="120"/>
      <c r="J20" s="126"/>
      <c r="L20" s="128"/>
      <c r="Q20" s="121"/>
      <c r="R20" s="127"/>
      <c r="S20" s="127"/>
      <c r="T20" s="122"/>
      <c r="U20" s="108"/>
      <c r="V20" s="108"/>
    </row>
    <row r="21" spans="2:23" x14ac:dyDescent="0.2">
      <c r="B21" s="24" t="s">
        <v>17</v>
      </c>
      <c r="C21" s="55">
        <v>4584132</v>
      </c>
      <c r="D21" s="55">
        <v>7003697.0700000003</v>
      </c>
      <c r="E21" s="55">
        <f t="shared" si="3"/>
        <v>2419565.0700000003</v>
      </c>
      <c r="F21" s="54">
        <f t="shared" si="4"/>
        <v>1.5278131323443567</v>
      </c>
      <c r="G21" s="115"/>
      <c r="I21" s="120"/>
      <c r="J21" s="126"/>
      <c r="L21" s="128"/>
      <c r="Q21" s="121"/>
      <c r="R21" s="127"/>
      <c r="S21" s="127"/>
      <c r="T21" s="122"/>
      <c r="U21" s="108"/>
      <c r="V21" s="108"/>
      <c r="W21" s="108"/>
    </row>
    <row r="22" spans="2:23" x14ac:dyDescent="0.2">
      <c r="B22" s="24" t="s">
        <v>18</v>
      </c>
      <c r="C22" s="55">
        <v>1995000</v>
      </c>
      <c r="D22" s="55">
        <v>1259850</v>
      </c>
      <c r="E22" s="55">
        <f t="shared" si="3"/>
        <v>-735150</v>
      </c>
      <c r="F22" s="54">
        <f t="shared" si="4"/>
        <v>0.63150375939849623</v>
      </c>
      <c r="G22" s="115"/>
      <c r="I22" s="120"/>
      <c r="J22" s="126"/>
      <c r="L22" s="128"/>
      <c r="Q22" s="121"/>
      <c r="R22" s="127"/>
      <c r="S22" s="127"/>
      <c r="T22" s="122"/>
      <c r="U22" s="108"/>
      <c r="V22" s="108"/>
      <c r="W22" s="108"/>
    </row>
    <row r="23" spans="2:23" ht="14.25" customHeight="1" x14ac:dyDescent="0.2">
      <c r="B23" s="24" t="s">
        <v>19</v>
      </c>
      <c r="C23" s="55">
        <v>0</v>
      </c>
      <c r="D23" s="55">
        <v>0</v>
      </c>
      <c r="E23" s="55">
        <f t="shared" si="3"/>
        <v>0</v>
      </c>
      <c r="F23" s="54">
        <v>0</v>
      </c>
      <c r="G23" s="115"/>
      <c r="I23" s="120"/>
      <c r="J23" s="126"/>
      <c r="L23" s="128"/>
      <c r="Q23" s="121"/>
      <c r="R23" s="87" t="s">
        <v>3</v>
      </c>
      <c r="S23" s="87" t="s">
        <v>4</v>
      </c>
      <c r="T23" s="129"/>
      <c r="U23" s="108"/>
      <c r="V23" s="108"/>
      <c r="W23" s="108"/>
    </row>
    <row r="24" spans="2:23" x14ac:dyDescent="0.2">
      <c r="B24" s="24" t="s">
        <v>50</v>
      </c>
      <c r="C24" s="55">
        <v>21491000</v>
      </c>
      <c r="D24" s="55">
        <v>2558275.44</v>
      </c>
      <c r="E24" s="55">
        <f t="shared" si="3"/>
        <v>-18932724.559999999</v>
      </c>
      <c r="F24" s="54">
        <f t="shared" si="4"/>
        <v>0.11903938578940021</v>
      </c>
      <c r="G24" s="115"/>
      <c r="I24" s="120"/>
      <c r="J24" s="126"/>
      <c r="L24" s="128"/>
      <c r="Q24" s="121"/>
      <c r="R24" s="87">
        <f>IFERROR(ABS(1-S24),0)</f>
        <v>0.1058410320037404</v>
      </c>
      <c r="S24" s="87">
        <f>IFERROR(D19/C19,0)</f>
        <v>1.1058410320037404</v>
      </c>
      <c r="T24" s="129"/>
      <c r="U24" s="108"/>
      <c r="V24" s="108"/>
      <c r="W24" s="108"/>
    </row>
    <row r="25" spans="2:23" x14ac:dyDescent="0.2">
      <c r="B25" s="28" t="s">
        <v>21</v>
      </c>
      <c r="C25" s="52">
        <v>0</v>
      </c>
      <c r="D25" s="52">
        <v>0</v>
      </c>
      <c r="E25" s="52">
        <f t="shared" si="3"/>
        <v>0</v>
      </c>
      <c r="F25" s="51">
        <v>0</v>
      </c>
      <c r="G25" s="115"/>
      <c r="J25" s="126"/>
      <c r="L25" s="128"/>
      <c r="Q25" s="121"/>
      <c r="R25" s="87">
        <f t="shared" ref="R25:R29" si="5">IFERROR(ABS(1-S25),0)</f>
        <v>0.3283865935843876</v>
      </c>
      <c r="S25" s="87">
        <f t="shared" ref="S25" si="6">IFERROR(D20/C20,0)</f>
        <v>0.6716134064156124</v>
      </c>
      <c r="T25" s="130"/>
      <c r="U25" s="108"/>
      <c r="V25" s="108"/>
      <c r="W25" s="108"/>
    </row>
    <row r="26" spans="2:23" x14ac:dyDescent="0.2">
      <c r="B26" s="140" t="s">
        <v>22</v>
      </c>
      <c r="H26" s="126"/>
      <c r="Q26" s="121"/>
      <c r="R26" s="87">
        <f t="shared" si="5"/>
        <v>0.36849624060150377</v>
      </c>
      <c r="S26" s="87">
        <f>IFERROR(D22/C22,0)</f>
        <v>0.63150375939849623</v>
      </c>
      <c r="T26" s="131"/>
      <c r="U26" s="108"/>
      <c r="V26" s="108"/>
      <c r="W26" s="108"/>
    </row>
    <row r="27" spans="2:23" x14ac:dyDescent="0.2">
      <c r="Q27" s="121"/>
      <c r="R27" s="87">
        <f t="shared" si="5"/>
        <v>1</v>
      </c>
      <c r="S27" s="87">
        <f>IFERROR(D23/C23,0)</f>
        <v>0</v>
      </c>
      <c r="T27" s="129"/>
      <c r="U27" s="108"/>
      <c r="V27" s="108"/>
      <c r="W27" s="108"/>
    </row>
    <row r="28" spans="2:23" x14ac:dyDescent="0.2">
      <c r="B28" s="132"/>
      <c r="Q28" s="121"/>
      <c r="R28" s="87">
        <f t="shared" si="5"/>
        <v>0.88096061421059979</v>
      </c>
      <c r="S28" s="87">
        <f>IFERROR(D24/C24,0)</f>
        <v>0.11903938578940021</v>
      </c>
      <c r="T28" s="129"/>
      <c r="U28" s="108"/>
      <c r="V28" s="108"/>
      <c r="W28" s="108"/>
    </row>
    <row r="29" spans="2:23" x14ac:dyDescent="0.2">
      <c r="Q29" s="121"/>
      <c r="R29" s="87">
        <f t="shared" si="5"/>
        <v>1</v>
      </c>
      <c r="S29" s="87">
        <f>IFERROR(D25/C25,0)</f>
        <v>0</v>
      </c>
      <c r="T29" s="129"/>
      <c r="U29" s="108"/>
      <c r="V29" s="108"/>
      <c r="W29" s="108"/>
    </row>
    <row r="30" spans="2:23" x14ac:dyDescent="0.2">
      <c r="Q30" s="113"/>
      <c r="R30" s="133"/>
      <c r="S30" s="133"/>
      <c r="T30" s="130"/>
      <c r="U30" s="108"/>
      <c r="V30" s="108"/>
      <c r="W30" s="108"/>
    </row>
    <row r="31" spans="2:23" x14ac:dyDescent="0.2">
      <c r="Q31" s="113"/>
      <c r="R31" s="134"/>
      <c r="S31" s="134"/>
      <c r="T31" s="131"/>
      <c r="U31" s="108"/>
      <c r="V31" s="108"/>
      <c r="W31" s="108"/>
    </row>
    <row r="32" spans="2:23" x14ac:dyDescent="0.2">
      <c r="Q32" s="114"/>
      <c r="R32" s="131"/>
      <c r="S32" s="131"/>
      <c r="T32" s="131"/>
      <c r="U32" s="108"/>
      <c r="V32" s="108"/>
      <c r="W32" s="108"/>
    </row>
    <row r="33" spans="17:23" x14ac:dyDescent="0.2">
      <c r="Q33" s="111"/>
      <c r="R33" s="135"/>
      <c r="S33" s="135"/>
      <c r="T33" s="136"/>
      <c r="U33" s="108"/>
      <c r="V33" s="108"/>
      <c r="W33" s="108"/>
    </row>
    <row r="34" spans="17:23" x14ac:dyDescent="0.2">
      <c r="Q34" s="111"/>
      <c r="R34" s="137"/>
      <c r="S34" s="137"/>
      <c r="T34" s="111"/>
      <c r="U34" s="108"/>
      <c r="V34" s="108"/>
      <c r="W34" s="108"/>
    </row>
    <row r="35" spans="17:23" x14ac:dyDescent="0.2">
      <c r="Q35" s="111"/>
      <c r="R35" s="137"/>
      <c r="S35" s="137"/>
      <c r="T35" s="111"/>
      <c r="U35" s="108"/>
      <c r="V35" s="108"/>
      <c r="W35" s="108"/>
    </row>
    <row r="36" spans="17:23" x14ac:dyDescent="0.2">
      <c r="Q36" s="108"/>
      <c r="R36" s="138"/>
      <c r="S36" s="138"/>
      <c r="T36" s="108"/>
      <c r="U36" s="108"/>
      <c r="V36" s="108"/>
      <c r="W36" s="108"/>
    </row>
    <row r="37" spans="17:23" x14ac:dyDescent="0.2">
      <c r="Q37" s="108"/>
      <c r="R37" s="138"/>
      <c r="S37" s="138"/>
      <c r="T37" s="108"/>
      <c r="U37" s="108"/>
      <c r="V37" s="108"/>
      <c r="W37" s="108"/>
    </row>
    <row r="38" spans="17:23" x14ac:dyDescent="0.2">
      <c r="Q38" s="108"/>
      <c r="R38" s="138"/>
      <c r="S38" s="138"/>
      <c r="T38" s="108"/>
      <c r="U38" s="108"/>
      <c r="V38" s="108"/>
      <c r="W38" s="108"/>
    </row>
    <row r="39" spans="17:23" x14ac:dyDescent="0.2">
      <c r="Q39" s="108"/>
      <c r="R39" s="109"/>
      <c r="S39" s="109"/>
      <c r="T39" s="108"/>
      <c r="U39" s="108"/>
      <c r="V39" s="108"/>
      <c r="W39" s="108"/>
    </row>
    <row r="40" spans="17:23" x14ac:dyDescent="0.2">
      <c r="Q40" s="108"/>
      <c r="R40" s="109"/>
      <c r="S40" s="109"/>
      <c r="T40" s="108"/>
      <c r="U40" s="108"/>
      <c r="V40" s="108"/>
      <c r="W40" s="108"/>
    </row>
    <row r="41" spans="17:23" x14ac:dyDescent="0.2">
      <c r="Q41" s="108"/>
      <c r="R41" s="109"/>
      <c r="S41" s="109"/>
      <c r="T41" s="108"/>
      <c r="U41" s="108"/>
      <c r="V41" s="108"/>
      <c r="W41" s="108"/>
    </row>
    <row r="42" spans="17:23" x14ac:dyDescent="0.2">
      <c r="Q42" s="108"/>
      <c r="R42" s="109"/>
      <c r="S42" s="109"/>
      <c r="T42" s="108"/>
      <c r="U42" s="108"/>
      <c r="V42" s="108"/>
      <c r="W42" s="108"/>
    </row>
    <row r="43" spans="17:23" x14ac:dyDescent="0.2">
      <c r="Q43" s="108"/>
      <c r="R43" s="109"/>
      <c r="S43" s="109"/>
      <c r="T43" s="108"/>
      <c r="U43" s="108"/>
      <c r="V43" s="108"/>
      <c r="W43" s="108"/>
    </row>
    <row r="44" spans="17:23" x14ac:dyDescent="0.2">
      <c r="Q44" s="108"/>
      <c r="R44" s="109"/>
      <c r="S44" s="109"/>
      <c r="T44" s="108"/>
      <c r="U44" s="108"/>
      <c r="V44" s="108"/>
      <c r="W44" s="108"/>
    </row>
    <row r="45" spans="17:23" x14ac:dyDescent="0.2">
      <c r="Q45" s="108"/>
      <c r="R45" s="109"/>
      <c r="S45" s="109"/>
      <c r="T45" s="108"/>
      <c r="U45" s="108"/>
      <c r="V45" s="108"/>
      <c r="W45" s="108"/>
    </row>
    <row r="46" spans="17:23" x14ac:dyDescent="0.2">
      <c r="Q46" s="108"/>
      <c r="R46" s="109"/>
      <c r="S46" s="109"/>
      <c r="T46" s="108"/>
      <c r="U46" s="108"/>
      <c r="V46" s="108"/>
      <c r="W46" s="108"/>
    </row>
    <row r="47" spans="17:23" x14ac:dyDescent="0.2">
      <c r="Q47" s="108"/>
      <c r="R47" s="109"/>
      <c r="S47" s="109"/>
      <c r="T47" s="108"/>
      <c r="U47" s="108"/>
      <c r="V47" s="108"/>
      <c r="W47" s="108"/>
    </row>
    <row r="48" spans="17:23" x14ac:dyDescent="0.2">
      <c r="Q48" s="108"/>
      <c r="R48" s="109"/>
      <c r="S48" s="109"/>
      <c r="T48" s="108"/>
      <c r="U48" s="108"/>
      <c r="V48" s="108"/>
      <c r="W48" s="108"/>
    </row>
    <row r="49" spans="2:23" x14ac:dyDescent="0.2">
      <c r="B49" s="32" t="s">
        <v>22</v>
      </c>
      <c r="Q49" s="108"/>
      <c r="R49" s="109"/>
      <c r="S49" s="109"/>
      <c r="T49" s="108"/>
      <c r="U49" s="108"/>
      <c r="V49" s="108"/>
      <c r="W49" s="108"/>
    </row>
    <row r="50" spans="2:23" x14ac:dyDescent="0.2">
      <c r="Q50" s="108"/>
      <c r="R50" s="109"/>
      <c r="S50" s="109"/>
      <c r="T50" s="108"/>
      <c r="U50" s="108"/>
      <c r="V50" s="108"/>
      <c r="W50" s="108"/>
    </row>
    <row r="51" spans="2:23" x14ac:dyDescent="0.2">
      <c r="Q51" s="108"/>
      <c r="R51" s="109"/>
      <c r="S51" s="109"/>
      <c r="T51" s="108"/>
      <c r="U51" s="108"/>
      <c r="V51" s="108"/>
      <c r="W51" s="108"/>
    </row>
    <row r="52" spans="2:23" x14ac:dyDescent="0.2">
      <c r="Q52" s="108"/>
      <c r="R52" s="109"/>
      <c r="S52" s="109"/>
      <c r="T52" s="108"/>
      <c r="U52" s="108"/>
      <c r="V52" s="108"/>
      <c r="W52" s="108"/>
    </row>
    <row r="53" spans="2:23" x14ac:dyDescent="0.2">
      <c r="Q53" s="108"/>
      <c r="R53" s="109"/>
      <c r="S53" s="109"/>
      <c r="T53" s="108"/>
      <c r="U53" s="108"/>
      <c r="V53" s="108"/>
      <c r="W53" s="108"/>
    </row>
    <row r="54" spans="2:23" x14ac:dyDescent="0.2">
      <c r="Q54" s="108"/>
      <c r="R54" s="109"/>
      <c r="S54" s="109"/>
      <c r="T54" s="108"/>
      <c r="U54" s="108"/>
      <c r="V54" s="108"/>
      <c r="W54" s="108"/>
    </row>
    <row r="55" spans="2:23" x14ac:dyDescent="0.2">
      <c r="Q55" s="108"/>
      <c r="R55" s="109"/>
      <c r="S55" s="109"/>
      <c r="T55" s="108"/>
      <c r="U55" s="108"/>
      <c r="V55" s="108"/>
      <c r="W55" s="108"/>
    </row>
    <row r="56" spans="2:23" x14ac:dyDescent="0.2">
      <c r="Q56" s="108"/>
      <c r="R56" s="109"/>
      <c r="S56" s="109"/>
      <c r="T56" s="108"/>
      <c r="U56" s="108"/>
      <c r="V56" s="108"/>
      <c r="W56" s="108"/>
    </row>
    <row r="57" spans="2:23" x14ac:dyDescent="0.2">
      <c r="Q57" s="108"/>
      <c r="R57" s="109"/>
      <c r="S57" s="109"/>
      <c r="T57" s="108"/>
      <c r="U57" s="108"/>
      <c r="V57" s="108"/>
      <c r="W57" s="108"/>
    </row>
    <row r="58" spans="2:23" x14ac:dyDescent="0.2">
      <c r="Q58" s="108"/>
      <c r="R58" s="109"/>
      <c r="S58" s="109"/>
      <c r="T58" s="108"/>
      <c r="U58" s="108"/>
      <c r="V58" s="108"/>
      <c r="W58" s="108"/>
    </row>
    <row r="59" spans="2:23" x14ac:dyDescent="0.2">
      <c r="Q59" s="108"/>
      <c r="R59" s="109"/>
      <c r="S59" s="109"/>
      <c r="T59" s="108"/>
      <c r="U59" s="108"/>
      <c r="V59" s="108"/>
      <c r="W59" s="108"/>
    </row>
    <row r="60" spans="2:23" x14ac:dyDescent="0.2">
      <c r="Q60" s="108"/>
      <c r="R60" s="109"/>
      <c r="S60" s="109"/>
      <c r="T60" s="108"/>
      <c r="U60" s="108"/>
      <c r="V60" s="108"/>
      <c r="W60" s="108"/>
    </row>
    <row r="61" spans="2:23" x14ac:dyDescent="0.2">
      <c r="Q61" s="108"/>
      <c r="R61" s="109"/>
      <c r="S61" s="109"/>
      <c r="T61" s="108"/>
      <c r="U61" s="108"/>
      <c r="V61" s="108"/>
      <c r="W61" s="108"/>
    </row>
    <row r="62" spans="2:23" x14ac:dyDescent="0.2">
      <c r="Q62" s="108"/>
      <c r="R62" s="109"/>
      <c r="S62" s="109"/>
      <c r="T62" s="108"/>
      <c r="U62" s="108"/>
      <c r="V62" s="108"/>
      <c r="W62" s="108"/>
    </row>
    <row r="63" spans="2:23" x14ac:dyDescent="0.2">
      <c r="Q63" s="108"/>
      <c r="R63" s="109"/>
      <c r="S63" s="109"/>
      <c r="T63" s="108"/>
      <c r="U63" s="108"/>
      <c r="V63" s="108"/>
      <c r="W63" s="108"/>
    </row>
    <row r="64" spans="2:23" x14ac:dyDescent="0.2">
      <c r="Q64" s="108"/>
      <c r="R64" s="109"/>
      <c r="S64" s="109"/>
      <c r="T64" s="108"/>
      <c r="U64" s="108"/>
      <c r="V64" s="108"/>
      <c r="W64" s="108"/>
    </row>
    <row r="65" spans="2:23" x14ac:dyDescent="0.2">
      <c r="Q65" s="108"/>
      <c r="R65" s="109"/>
      <c r="S65" s="109"/>
      <c r="T65" s="108"/>
      <c r="U65" s="108"/>
      <c r="V65" s="108"/>
      <c r="W65" s="108"/>
    </row>
    <row r="66" spans="2:23" x14ac:dyDescent="0.2">
      <c r="Q66" s="108"/>
      <c r="R66" s="109"/>
      <c r="S66" s="109"/>
      <c r="T66" s="108"/>
      <c r="U66" s="108"/>
      <c r="V66" s="108"/>
      <c r="W66" s="108"/>
    </row>
    <row r="67" spans="2:23" x14ac:dyDescent="0.2">
      <c r="Q67" s="108"/>
      <c r="R67" s="109"/>
      <c r="S67" s="109"/>
      <c r="T67" s="108"/>
      <c r="U67" s="108"/>
      <c r="V67" s="108"/>
      <c r="W67" s="108"/>
    </row>
    <row r="68" spans="2:23" x14ac:dyDescent="0.2">
      <c r="Q68" s="108"/>
      <c r="R68" s="109"/>
      <c r="S68" s="109"/>
      <c r="T68" s="108"/>
      <c r="U68" s="108"/>
      <c r="V68" s="108"/>
      <c r="W68" s="108"/>
    </row>
    <row r="69" spans="2:23" x14ac:dyDescent="0.2">
      <c r="Q69" s="108"/>
      <c r="R69" s="109"/>
      <c r="S69" s="109"/>
      <c r="T69" s="108"/>
      <c r="U69" s="108"/>
      <c r="V69" s="108"/>
      <c r="W69" s="108"/>
    </row>
    <row r="70" spans="2:23" x14ac:dyDescent="0.2">
      <c r="B70" s="32" t="s">
        <v>22</v>
      </c>
      <c r="Q70" s="108"/>
      <c r="R70" s="109"/>
      <c r="S70" s="109"/>
      <c r="T70" s="108"/>
      <c r="U70" s="108"/>
      <c r="V70" s="108"/>
      <c r="W70" s="108"/>
    </row>
    <row r="71" spans="2:23" x14ac:dyDescent="0.2">
      <c r="Q71" s="108"/>
      <c r="R71" s="109"/>
      <c r="S71" s="109"/>
      <c r="T71" s="108"/>
      <c r="U71" s="108"/>
      <c r="V71" s="108"/>
      <c r="W71" s="108"/>
    </row>
    <row r="72" spans="2:23" x14ac:dyDescent="0.2">
      <c r="Q72" s="108"/>
      <c r="R72" s="109"/>
      <c r="S72" s="109"/>
      <c r="T72" s="108"/>
      <c r="U72" s="108"/>
      <c r="V72" s="108"/>
      <c r="W72" s="108"/>
    </row>
    <row r="73" spans="2:23" x14ac:dyDescent="0.2">
      <c r="Q73" s="108"/>
      <c r="R73" s="109"/>
      <c r="S73" s="109"/>
      <c r="T73" s="108"/>
      <c r="U73" s="108"/>
      <c r="V73" s="108"/>
      <c r="W73" s="108"/>
    </row>
    <row r="74" spans="2:23" x14ac:dyDescent="0.2">
      <c r="Q74" s="108"/>
      <c r="R74" s="109"/>
      <c r="S74" s="109"/>
      <c r="T74" s="108"/>
      <c r="U74" s="108"/>
      <c r="V74" s="108"/>
      <c r="W74" s="108"/>
    </row>
    <row r="75" spans="2:23" x14ac:dyDescent="0.2">
      <c r="Q75" s="108"/>
      <c r="R75" s="109"/>
      <c r="S75" s="109"/>
      <c r="T75" s="108"/>
      <c r="U75" s="108"/>
      <c r="V75" s="108"/>
      <c r="W75" s="108"/>
    </row>
    <row r="76" spans="2:23" x14ac:dyDescent="0.2">
      <c r="Q76" s="108"/>
      <c r="R76" s="109"/>
      <c r="S76" s="109"/>
      <c r="T76" s="108"/>
      <c r="U76" s="108"/>
      <c r="V76" s="108"/>
      <c r="W76" s="108"/>
    </row>
    <row r="77" spans="2:23" x14ac:dyDescent="0.2">
      <c r="Q77" s="108"/>
      <c r="R77" s="109"/>
      <c r="S77" s="109"/>
      <c r="T77" s="108"/>
      <c r="U77" s="108"/>
      <c r="V77" s="108"/>
      <c r="W77" s="108"/>
    </row>
    <row r="78" spans="2:23" x14ac:dyDescent="0.2">
      <c r="Q78" s="108"/>
      <c r="R78" s="109"/>
      <c r="S78" s="109"/>
      <c r="T78" s="108"/>
      <c r="U78" s="108"/>
      <c r="V78" s="108"/>
      <c r="W78" s="108"/>
    </row>
    <row r="79" spans="2:23" x14ac:dyDescent="0.2">
      <c r="Q79" s="108"/>
      <c r="R79" s="109"/>
      <c r="S79" s="109"/>
      <c r="T79" s="108"/>
      <c r="U79" s="108"/>
      <c r="V79" s="108"/>
      <c r="W79" s="108"/>
    </row>
    <row r="80" spans="2:23" x14ac:dyDescent="0.2">
      <c r="Q80" s="108"/>
      <c r="R80" s="109"/>
      <c r="S80" s="109"/>
      <c r="T80" s="108"/>
      <c r="U80" s="108"/>
      <c r="V80" s="108"/>
      <c r="W80" s="108"/>
    </row>
    <row r="81" spans="17:23" x14ac:dyDescent="0.2">
      <c r="Q81" s="108"/>
      <c r="R81" s="109"/>
      <c r="S81" s="109"/>
      <c r="T81" s="108"/>
      <c r="U81" s="108"/>
      <c r="V81" s="108"/>
      <c r="W81" s="108"/>
    </row>
  </sheetData>
  <mergeCells count="4">
    <mergeCell ref="B7:F7"/>
    <mergeCell ref="B8:F8"/>
    <mergeCell ref="B9:F9"/>
    <mergeCell ref="B10:F10"/>
  </mergeCells>
  <printOptions horizontalCentered="1"/>
  <pageMargins left="0.15748031496062992" right="0.15748031496062992" top="0.19685039370078741" bottom="0.15748031496062992" header="0.15748031496062992" footer="0.15748031496062992"/>
  <pageSetup scale="53" orientation="landscape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18274-7662-42FA-A888-3AB43A2463AD}">
  <dimension ref="B1:W81"/>
  <sheetViews>
    <sheetView showGridLines="0" view="pageBreakPreview" zoomScaleNormal="100" zoomScaleSheetLayoutView="100" workbookViewId="0">
      <selection activeCell="B70" sqref="B70"/>
    </sheetView>
  </sheetViews>
  <sheetFormatPr baseColWidth="10" defaultRowHeight="14.25" x14ac:dyDescent="0.2"/>
  <cols>
    <col min="1" max="1" width="0.5703125" style="105" customWidth="1"/>
    <col min="2" max="2" width="47.140625" style="105" customWidth="1"/>
    <col min="3" max="3" width="26" style="105" customWidth="1"/>
    <col min="4" max="5" width="18.5703125" style="105" customWidth="1"/>
    <col min="6" max="6" width="18.7109375" style="105" customWidth="1"/>
    <col min="7" max="7" width="5.42578125" style="105" customWidth="1"/>
    <col min="8" max="8" width="3" style="105" customWidth="1"/>
    <col min="9" max="9" width="12.5703125" style="105" customWidth="1"/>
    <col min="10" max="10" width="14.140625" style="105" bestFit="1" customWidth="1"/>
    <col min="11" max="13" width="11.42578125" style="105"/>
    <col min="14" max="14" width="11.42578125" style="105" customWidth="1"/>
    <col min="15" max="15" width="12.5703125" style="105" customWidth="1"/>
    <col min="16" max="16" width="11.140625" style="105" customWidth="1"/>
    <col min="17" max="17" width="12" style="105" customWidth="1"/>
    <col min="18" max="18" width="18" style="106" customWidth="1"/>
    <col min="19" max="19" width="19.140625" style="106" customWidth="1"/>
    <col min="20" max="20" width="23.28515625" style="105" customWidth="1"/>
    <col min="21" max="16384" width="11.42578125" style="105"/>
  </cols>
  <sheetData>
    <row r="1" spans="2:22" ht="3.75" customHeight="1" x14ac:dyDescent="0.2"/>
    <row r="2" spans="2:22" x14ac:dyDescent="0.2">
      <c r="B2" s="107"/>
      <c r="C2" s="107"/>
      <c r="D2" s="107"/>
      <c r="E2" s="107"/>
      <c r="F2" s="107"/>
      <c r="G2" s="6"/>
      <c r="Q2" s="108"/>
      <c r="R2" s="109"/>
      <c r="S2" s="109"/>
      <c r="T2" s="108"/>
      <c r="U2" s="108"/>
      <c r="V2" s="108"/>
    </row>
    <row r="3" spans="2:22" x14ac:dyDescent="0.2">
      <c r="B3" s="107"/>
      <c r="C3" s="107"/>
      <c r="D3" s="107"/>
      <c r="E3" s="107"/>
      <c r="F3" s="107"/>
      <c r="G3" s="110"/>
      <c r="Q3" s="108"/>
      <c r="R3" s="109"/>
      <c r="S3" s="109"/>
      <c r="T3" s="108"/>
      <c r="U3" s="108"/>
      <c r="V3" s="108"/>
    </row>
    <row r="4" spans="2:22" x14ac:dyDescent="0.2">
      <c r="B4" s="107"/>
      <c r="C4" s="107"/>
      <c r="D4" s="107"/>
      <c r="E4" s="107"/>
      <c r="F4" s="107"/>
      <c r="G4" s="110"/>
      <c r="Q4" s="108"/>
      <c r="R4" s="109"/>
      <c r="S4" s="109"/>
      <c r="T4" s="108"/>
      <c r="U4" s="108"/>
      <c r="V4" s="108"/>
    </row>
    <row r="5" spans="2:22" x14ac:dyDescent="0.2">
      <c r="B5" s="107"/>
      <c r="C5" s="107"/>
      <c r="D5" s="107"/>
      <c r="E5" s="107"/>
      <c r="F5" s="107"/>
      <c r="G5" s="110"/>
      <c r="Q5" s="111"/>
      <c r="R5" s="112"/>
      <c r="S5" s="112"/>
      <c r="T5" s="111"/>
      <c r="U5" s="108"/>
      <c r="V5" s="108"/>
    </row>
    <row r="6" spans="2:22" x14ac:dyDescent="0.2">
      <c r="B6" s="107"/>
      <c r="C6" s="107"/>
      <c r="D6" s="107"/>
      <c r="E6" s="107"/>
      <c r="F6" s="107"/>
      <c r="Q6" s="111"/>
      <c r="R6" s="112"/>
      <c r="S6" s="112"/>
      <c r="T6" s="111"/>
      <c r="U6" s="108"/>
      <c r="V6" s="108"/>
    </row>
    <row r="7" spans="2:22" ht="15.75" x14ac:dyDescent="0.25">
      <c r="B7" s="152" t="s">
        <v>0</v>
      </c>
      <c r="C7" s="152"/>
      <c r="D7" s="152"/>
      <c r="E7" s="152"/>
      <c r="F7" s="152"/>
      <c r="Q7" s="111"/>
      <c r="R7" s="112"/>
      <c r="S7" s="112"/>
      <c r="T7" s="111"/>
      <c r="U7" s="108"/>
      <c r="V7" s="108"/>
    </row>
    <row r="8" spans="2:22" ht="15" customHeight="1" x14ac:dyDescent="0.25">
      <c r="B8" s="152" t="s">
        <v>1</v>
      </c>
      <c r="C8" s="152"/>
      <c r="D8" s="152"/>
      <c r="E8" s="152"/>
      <c r="F8" s="152"/>
      <c r="Q8" s="111"/>
      <c r="R8" s="112"/>
      <c r="S8" s="112"/>
      <c r="T8" s="111"/>
      <c r="U8" s="108"/>
      <c r="V8" s="108"/>
    </row>
    <row r="9" spans="2:22" ht="15.75" x14ac:dyDescent="0.25">
      <c r="B9" s="152" t="s">
        <v>2</v>
      </c>
      <c r="C9" s="152"/>
      <c r="D9" s="152"/>
      <c r="E9" s="152"/>
      <c r="F9" s="152"/>
      <c r="Q9" s="113"/>
      <c r="R9" s="87"/>
      <c r="S9" s="87"/>
      <c r="T9" s="114"/>
      <c r="U9" s="108"/>
      <c r="V9" s="108"/>
    </row>
    <row r="10" spans="2:22" ht="15.75" x14ac:dyDescent="0.25">
      <c r="B10" s="152" t="s">
        <v>131</v>
      </c>
      <c r="C10" s="152"/>
      <c r="D10" s="152"/>
      <c r="E10" s="152"/>
      <c r="F10" s="152"/>
      <c r="O10" s="115"/>
      <c r="P10" s="115"/>
      <c r="Q10" s="113"/>
      <c r="R10" s="87" t="s">
        <v>3</v>
      </c>
      <c r="S10" s="87" t="s">
        <v>4</v>
      </c>
      <c r="T10" s="114"/>
      <c r="U10" s="108"/>
      <c r="V10" s="108"/>
    </row>
    <row r="11" spans="2:22" ht="15.75" x14ac:dyDescent="0.2">
      <c r="B11" s="116" t="s">
        <v>5</v>
      </c>
      <c r="C11" s="117" t="s">
        <v>3</v>
      </c>
      <c r="D11" s="118" t="s">
        <v>4</v>
      </c>
      <c r="E11" s="118" t="s">
        <v>6</v>
      </c>
      <c r="F11" s="119" t="s">
        <v>7</v>
      </c>
      <c r="I11" s="120"/>
      <c r="J11" s="120"/>
      <c r="K11" s="120"/>
      <c r="L11" s="120"/>
      <c r="O11" s="115"/>
      <c r="P11" s="115"/>
      <c r="Q11" s="121"/>
      <c r="R11" s="87">
        <f>1-S11</f>
        <v>3.2486760716178065E-2</v>
      </c>
      <c r="S11" s="87">
        <f>D14/C14</f>
        <v>0.96751323928382194</v>
      </c>
      <c r="T11" s="122"/>
      <c r="U11" s="108"/>
      <c r="V11" s="108"/>
    </row>
    <row r="12" spans="2:22" ht="15" x14ac:dyDescent="0.2">
      <c r="B12" s="123" t="s">
        <v>8</v>
      </c>
      <c r="C12" s="124">
        <f>SUM(C13:C16)</f>
        <v>382345133</v>
      </c>
      <c r="D12" s="124">
        <f>SUM(D13:D16)</f>
        <v>375953514.97000003</v>
      </c>
      <c r="E12" s="124">
        <f>D12-C12</f>
        <v>-6391618.0299999714</v>
      </c>
      <c r="F12" s="125">
        <f>D12/C12</f>
        <v>0.98328311915506983</v>
      </c>
      <c r="I12" s="120"/>
      <c r="J12" s="120"/>
      <c r="K12" s="120"/>
      <c r="L12" s="120"/>
      <c r="M12" s="120"/>
      <c r="N12" s="120"/>
      <c r="O12" s="115"/>
      <c r="P12" s="115"/>
      <c r="Q12" s="121"/>
      <c r="R12" s="87">
        <f>1-S12</f>
        <v>3.1660223199818205E-2</v>
      </c>
      <c r="S12" s="87">
        <f>D15/C15</f>
        <v>0.9683397768001818</v>
      </c>
      <c r="T12" s="122"/>
      <c r="U12" s="108"/>
      <c r="V12" s="108"/>
    </row>
    <row r="13" spans="2:22" x14ac:dyDescent="0.2">
      <c r="B13" s="24" t="s">
        <v>9</v>
      </c>
      <c r="C13" s="55">
        <v>16072429</v>
      </c>
      <c r="D13" s="55">
        <v>16072429</v>
      </c>
      <c r="E13" s="55">
        <f>D13-C13</f>
        <v>0</v>
      </c>
      <c r="F13" s="54">
        <f>D13/C13</f>
        <v>1</v>
      </c>
      <c r="I13" s="120"/>
      <c r="J13" s="126"/>
      <c r="K13" s="126"/>
      <c r="L13" s="126"/>
      <c r="O13" s="115"/>
      <c r="P13" s="115"/>
      <c r="Q13" s="121"/>
      <c r="R13" s="87">
        <f>1-S13</f>
        <v>-1.0112782032476644</v>
      </c>
      <c r="S13" s="87">
        <f>D16/C16</f>
        <v>2.0112782032476644</v>
      </c>
      <c r="T13" s="122"/>
      <c r="U13" s="108"/>
      <c r="V13" s="108"/>
    </row>
    <row r="14" spans="2:22" x14ac:dyDescent="0.2">
      <c r="B14" s="24" t="s">
        <v>10</v>
      </c>
      <c r="C14" s="55">
        <v>220380502.77000001</v>
      </c>
      <c r="D14" s="55">
        <v>213221054.11000001</v>
      </c>
      <c r="E14" s="55">
        <f t="shared" ref="E14:E15" si="0">D14-C14</f>
        <v>-7159448.6599999964</v>
      </c>
      <c r="F14" s="54">
        <f t="shared" ref="F14:F15" si="1">D14/C14</f>
        <v>0.96751323928382194</v>
      </c>
      <c r="I14" s="120"/>
      <c r="J14" s="126"/>
      <c r="L14" s="126"/>
      <c r="O14" s="115"/>
      <c r="P14" s="115"/>
      <c r="Q14" s="121"/>
      <c r="R14" s="127"/>
      <c r="S14" s="127"/>
      <c r="T14" s="122"/>
      <c r="U14" s="108"/>
      <c r="V14" s="108"/>
    </row>
    <row r="15" spans="2:22" x14ac:dyDescent="0.2">
      <c r="B15" s="24" t="s">
        <v>11</v>
      </c>
      <c r="C15" s="55">
        <v>140727169.28999999</v>
      </c>
      <c r="D15" s="55">
        <v>136271715.69999999</v>
      </c>
      <c r="E15" s="55">
        <f t="shared" si="0"/>
        <v>-4455453.5900000036</v>
      </c>
      <c r="F15" s="54">
        <f t="shared" si="1"/>
        <v>0.9683397768001818</v>
      </c>
      <c r="I15" s="120"/>
      <c r="J15" s="126"/>
      <c r="L15" s="126"/>
      <c r="O15" s="115"/>
      <c r="P15" s="115"/>
      <c r="Q15" s="121"/>
      <c r="R15" s="127"/>
      <c r="S15" s="127"/>
      <c r="T15" s="122"/>
      <c r="U15" s="108"/>
      <c r="V15" s="108"/>
    </row>
    <row r="16" spans="2:22" x14ac:dyDescent="0.2">
      <c r="B16" s="24" t="s">
        <v>12</v>
      </c>
      <c r="C16" s="55">
        <v>5165031.9400000004</v>
      </c>
      <c r="D16" s="55">
        <v>10388316.16</v>
      </c>
      <c r="E16" s="55">
        <f>D16-C16</f>
        <v>5223284.22</v>
      </c>
      <c r="F16" s="54">
        <f>D16/C16</f>
        <v>2.0112782032476644</v>
      </c>
      <c r="I16" s="120"/>
      <c r="J16" s="126"/>
      <c r="L16" s="126"/>
      <c r="O16" s="115"/>
      <c r="P16" s="115"/>
      <c r="Q16" s="121"/>
      <c r="R16" s="127"/>
      <c r="S16" s="127"/>
      <c r="T16" s="122"/>
      <c r="U16" s="108"/>
      <c r="V16" s="108"/>
    </row>
    <row r="17" spans="2:23" ht="15.75" x14ac:dyDescent="0.2">
      <c r="B17" s="116" t="s">
        <v>13</v>
      </c>
      <c r="C17" s="117" t="s">
        <v>3</v>
      </c>
      <c r="D17" s="118" t="s">
        <v>4</v>
      </c>
      <c r="E17" s="118" t="s">
        <v>6</v>
      </c>
      <c r="F17" s="119" t="s">
        <v>7</v>
      </c>
      <c r="G17" s="115"/>
      <c r="I17" s="120"/>
      <c r="J17" s="120"/>
      <c r="K17" s="120"/>
      <c r="O17" s="115"/>
      <c r="P17" s="115"/>
      <c r="Q17" s="121"/>
      <c r="R17" s="127"/>
      <c r="S17" s="127"/>
      <c r="T17" s="122"/>
      <c r="U17" s="108"/>
      <c r="V17" s="108"/>
    </row>
    <row r="18" spans="2:23" ht="15" x14ac:dyDescent="0.2">
      <c r="B18" s="123" t="s">
        <v>14</v>
      </c>
      <c r="C18" s="124">
        <f>SUM(C19:C25)</f>
        <v>350350812</v>
      </c>
      <c r="D18" s="124">
        <f t="shared" ref="D18" si="2">SUM(D19:D25)</f>
        <v>311341363.37999994</v>
      </c>
      <c r="E18" s="124">
        <f>D18-C18</f>
        <v>-39009448.620000064</v>
      </c>
      <c r="F18" s="125">
        <f>D18/C18</f>
        <v>0.88865603479748734</v>
      </c>
      <c r="G18" s="115"/>
      <c r="I18" s="128"/>
      <c r="J18" s="128"/>
      <c r="K18" s="128"/>
      <c r="L18" s="128"/>
      <c r="M18" s="120"/>
      <c r="N18" s="120"/>
      <c r="Q18" s="121"/>
      <c r="R18" s="127"/>
      <c r="S18" s="127"/>
      <c r="T18" s="122"/>
      <c r="U18" s="108"/>
      <c r="V18" s="108"/>
    </row>
    <row r="19" spans="2:23" x14ac:dyDescent="0.2">
      <c r="B19" s="24" t="s">
        <v>48</v>
      </c>
      <c r="C19" s="55">
        <v>231223112</v>
      </c>
      <c r="D19" s="55">
        <v>242212857.34999999</v>
      </c>
      <c r="E19" s="55">
        <f>D19-C19</f>
        <v>10989745.349999994</v>
      </c>
      <c r="F19" s="54">
        <f>D19/C19</f>
        <v>1.0475287494184404</v>
      </c>
      <c r="G19" s="115"/>
      <c r="I19" s="120"/>
      <c r="J19" s="126"/>
      <c r="L19" s="128"/>
      <c r="Q19" s="121"/>
      <c r="R19" s="127"/>
      <c r="S19" s="127"/>
      <c r="T19" s="122"/>
      <c r="U19" s="108"/>
      <c r="V19" s="108"/>
    </row>
    <row r="20" spans="2:23" x14ac:dyDescent="0.2">
      <c r="B20" s="24" t="s">
        <v>49</v>
      </c>
      <c r="C20" s="55">
        <v>85167524</v>
      </c>
      <c r="D20" s="55">
        <v>57230242.119999997</v>
      </c>
      <c r="E20" s="55">
        <f t="shared" ref="E20:E25" si="3">D20-C20</f>
        <v>-27937281.880000003</v>
      </c>
      <c r="F20" s="54">
        <f t="shared" ref="F20:F24" si="4">D20/C20</f>
        <v>0.67197259509387641</v>
      </c>
      <c r="G20" s="115"/>
      <c r="I20" s="120"/>
      <c r="J20" s="126"/>
      <c r="L20" s="128"/>
      <c r="Q20" s="121"/>
      <c r="R20" s="127"/>
      <c r="S20" s="127"/>
      <c r="T20" s="122"/>
      <c r="U20" s="108"/>
      <c r="V20" s="108"/>
    </row>
    <row r="21" spans="2:23" x14ac:dyDescent="0.2">
      <c r="B21" s="24" t="s">
        <v>17</v>
      </c>
      <c r="C21" s="55">
        <v>6112176</v>
      </c>
      <c r="D21" s="55">
        <v>7576663.0099999998</v>
      </c>
      <c r="E21" s="55">
        <f t="shared" si="3"/>
        <v>1464487.0099999998</v>
      </c>
      <c r="F21" s="54">
        <f t="shared" si="4"/>
        <v>1.2396015772451578</v>
      </c>
      <c r="G21" s="115"/>
      <c r="I21" s="120"/>
      <c r="J21" s="126"/>
      <c r="L21" s="128"/>
      <c r="Q21" s="121"/>
      <c r="R21" s="127"/>
      <c r="S21" s="127"/>
      <c r="T21" s="122"/>
      <c r="U21" s="108"/>
      <c r="V21" s="108"/>
      <c r="W21" s="108"/>
    </row>
    <row r="22" spans="2:23" x14ac:dyDescent="0.2">
      <c r="B22" s="24" t="s">
        <v>18</v>
      </c>
      <c r="C22" s="55">
        <v>2660000</v>
      </c>
      <c r="D22" s="55">
        <v>1567445.9</v>
      </c>
      <c r="E22" s="55">
        <f t="shared" si="3"/>
        <v>-1092554.1000000001</v>
      </c>
      <c r="F22" s="54">
        <f t="shared" si="4"/>
        <v>0.58926537593984962</v>
      </c>
      <c r="G22" s="115"/>
      <c r="I22" s="120"/>
      <c r="J22" s="126"/>
      <c r="L22" s="128"/>
      <c r="Q22" s="121"/>
      <c r="R22" s="127"/>
      <c r="S22" s="127"/>
      <c r="T22" s="122"/>
      <c r="U22" s="108"/>
      <c r="V22" s="108"/>
      <c r="W22" s="108"/>
    </row>
    <row r="23" spans="2:23" ht="14.25" customHeight="1" x14ac:dyDescent="0.2">
      <c r="B23" s="24" t="s">
        <v>19</v>
      </c>
      <c r="C23" s="55">
        <v>0</v>
      </c>
      <c r="D23" s="55">
        <v>0</v>
      </c>
      <c r="E23" s="55">
        <f t="shared" si="3"/>
        <v>0</v>
      </c>
      <c r="F23" s="54">
        <v>0</v>
      </c>
      <c r="G23" s="115"/>
      <c r="I23" s="120"/>
      <c r="J23" s="126"/>
      <c r="L23" s="128"/>
      <c r="Q23" s="121"/>
      <c r="R23" s="87" t="s">
        <v>3</v>
      </c>
      <c r="S23" s="87" t="s">
        <v>4</v>
      </c>
      <c r="T23" s="129"/>
      <c r="U23" s="108"/>
      <c r="V23" s="108"/>
      <c r="W23" s="108"/>
    </row>
    <row r="24" spans="2:23" x14ac:dyDescent="0.2">
      <c r="B24" s="24" t="s">
        <v>50</v>
      </c>
      <c r="C24" s="55">
        <v>25188000</v>
      </c>
      <c r="D24" s="55">
        <v>2754155</v>
      </c>
      <c r="E24" s="55">
        <f t="shared" si="3"/>
        <v>-22433845</v>
      </c>
      <c r="F24" s="54">
        <f t="shared" si="4"/>
        <v>0.10934393361918374</v>
      </c>
      <c r="G24" s="115"/>
      <c r="I24" s="120"/>
      <c r="J24" s="126"/>
      <c r="L24" s="128"/>
      <c r="Q24" s="121"/>
      <c r="R24" s="87">
        <f>IFERROR(ABS(1-S24),0)</f>
        <v>4.752874941844043E-2</v>
      </c>
      <c r="S24" s="87">
        <f>IFERROR(D19/C19,0)</f>
        <v>1.0475287494184404</v>
      </c>
      <c r="T24" s="129"/>
      <c r="U24" s="108"/>
      <c r="V24" s="108"/>
      <c r="W24" s="108"/>
    </row>
    <row r="25" spans="2:23" x14ac:dyDescent="0.2">
      <c r="B25" s="28" t="s">
        <v>21</v>
      </c>
      <c r="C25" s="52">
        <v>0</v>
      </c>
      <c r="D25" s="52">
        <v>0</v>
      </c>
      <c r="E25" s="52">
        <f t="shared" si="3"/>
        <v>0</v>
      </c>
      <c r="F25" s="51">
        <v>0</v>
      </c>
      <c r="G25" s="115"/>
      <c r="J25" s="126"/>
      <c r="L25" s="128"/>
      <c r="Q25" s="121"/>
      <c r="R25" s="87">
        <f t="shared" ref="R25:R29" si="5">IFERROR(ABS(1-S25),0)</f>
        <v>0.32802740490612359</v>
      </c>
      <c r="S25" s="87">
        <f t="shared" ref="S25" si="6">IFERROR(D20/C20,0)</f>
        <v>0.67197259509387641</v>
      </c>
      <c r="T25" s="130"/>
      <c r="U25" s="108"/>
      <c r="V25" s="108"/>
      <c r="W25" s="108"/>
    </row>
    <row r="26" spans="2:23" x14ac:dyDescent="0.2">
      <c r="B26" s="140" t="s">
        <v>22</v>
      </c>
      <c r="H26" s="126"/>
      <c r="Q26" s="121"/>
      <c r="R26" s="87">
        <f t="shared" si="5"/>
        <v>0.41073462406015038</v>
      </c>
      <c r="S26" s="87">
        <f>IFERROR(D22/C22,0)</f>
        <v>0.58926537593984962</v>
      </c>
      <c r="T26" s="131"/>
      <c r="U26" s="108"/>
      <c r="V26" s="108"/>
      <c r="W26" s="108"/>
    </row>
    <row r="27" spans="2:23" x14ac:dyDescent="0.2">
      <c r="Q27" s="121"/>
      <c r="R27" s="87">
        <f t="shared" si="5"/>
        <v>1</v>
      </c>
      <c r="S27" s="87">
        <f>IFERROR(D23/C23,0)</f>
        <v>0</v>
      </c>
      <c r="T27" s="129"/>
      <c r="U27" s="108"/>
      <c r="V27" s="108"/>
      <c r="W27" s="108"/>
    </row>
    <row r="28" spans="2:23" x14ac:dyDescent="0.2">
      <c r="B28" s="132"/>
      <c r="Q28" s="121"/>
      <c r="R28" s="87">
        <f t="shared" si="5"/>
        <v>0.89065606638081629</v>
      </c>
      <c r="S28" s="87">
        <f>IFERROR(D24/C24,0)</f>
        <v>0.10934393361918374</v>
      </c>
      <c r="T28" s="129"/>
      <c r="U28" s="108"/>
      <c r="V28" s="108"/>
      <c r="W28" s="108"/>
    </row>
    <row r="29" spans="2:23" x14ac:dyDescent="0.2">
      <c r="Q29" s="121"/>
      <c r="R29" s="87">
        <f t="shared" si="5"/>
        <v>1</v>
      </c>
      <c r="S29" s="87">
        <f>IFERROR(D25/C25,0)</f>
        <v>0</v>
      </c>
      <c r="T29" s="129"/>
      <c r="U29" s="108"/>
      <c r="V29" s="108"/>
      <c r="W29" s="108"/>
    </row>
    <row r="30" spans="2:23" x14ac:dyDescent="0.2">
      <c r="Q30" s="113"/>
      <c r="R30" s="133"/>
      <c r="S30" s="133"/>
      <c r="T30" s="130"/>
      <c r="U30" s="108"/>
      <c r="V30" s="108"/>
      <c r="W30" s="108"/>
    </row>
    <row r="31" spans="2:23" x14ac:dyDescent="0.2">
      <c r="Q31" s="113"/>
      <c r="R31" s="134"/>
      <c r="S31" s="134"/>
      <c r="T31" s="131"/>
      <c r="U31" s="108"/>
      <c r="V31" s="108"/>
      <c r="W31" s="108"/>
    </row>
    <row r="32" spans="2:23" x14ac:dyDescent="0.2">
      <c r="Q32" s="114"/>
      <c r="R32" s="131"/>
      <c r="S32" s="131"/>
      <c r="T32" s="131"/>
      <c r="U32" s="108"/>
      <c r="V32" s="108"/>
      <c r="W32" s="108"/>
    </row>
    <row r="33" spans="17:23" x14ac:dyDescent="0.2">
      <c r="Q33" s="111"/>
      <c r="R33" s="135"/>
      <c r="S33" s="135"/>
      <c r="T33" s="136"/>
      <c r="U33" s="108"/>
      <c r="V33" s="108"/>
      <c r="W33" s="108"/>
    </row>
    <row r="34" spans="17:23" x14ac:dyDescent="0.2">
      <c r="Q34" s="111"/>
      <c r="R34" s="137"/>
      <c r="S34" s="137"/>
      <c r="T34" s="111"/>
      <c r="U34" s="108"/>
      <c r="V34" s="108"/>
      <c r="W34" s="108"/>
    </row>
    <row r="35" spans="17:23" x14ac:dyDescent="0.2">
      <c r="Q35" s="111"/>
      <c r="R35" s="137"/>
      <c r="S35" s="137"/>
      <c r="T35" s="111"/>
      <c r="U35" s="108"/>
      <c r="V35" s="108"/>
      <c r="W35" s="108"/>
    </row>
    <row r="36" spans="17:23" x14ac:dyDescent="0.2">
      <c r="Q36" s="108"/>
      <c r="R36" s="138"/>
      <c r="S36" s="138"/>
      <c r="T36" s="108"/>
      <c r="U36" s="108"/>
      <c r="V36" s="108"/>
      <c r="W36" s="108"/>
    </row>
    <row r="37" spans="17:23" x14ac:dyDescent="0.2">
      <c r="Q37" s="108"/>
      <c r="R37" s="138"/>
      <c r="S37" s="138"/>
      <c r="T37" s="108"/>
      <c r="U37" s="108"/>
      <c r="V37" s="108"/>
      <c r="W37" s="108"/>
    </row>
    <row r="38" spans="17:23" x14ac:dyDescent="0.2">
      <c r="Q38" s="108"/>
      <c r="R38" s="138"/>
      <c r="S38" s="138"/>
      <c r="T38" s="108"/>
      <c r="U38" s="108"/>
      <c r="V38" s="108"/>
      <c r="W38" s="108"/>
    </row>
    <row r="39" spans="17:23" x14ac:dyDescent="0.2">
      <c r="Q39" s="108"/>
      <c r="R39" s="109"/>
      <c r="S39" s="109"/>
      <c r="T39" s="108"/>
      <c r="U39" s="108"/>
      <c r="V39" s="108"/>
      <c r="W39" s="108"/>
    </row>
    <row r="40" spans="17:23" x14ac:dyDescent="0.2">
      <c r="Q40" s="108"/>
      <c r="R40" s="109"/>
      <c r="S40" s="109"/>
      <c r="T40" s="108"/>
      <c r="U40" s="108"/>
      <c r="V40" s="108"/>
      <c r="W40" s="108"/>
    </row>
    <row r="41" spans="17:23" x14ac:dyDescent="0.2">
      <c r="Q41" s="108"/>
      <c r="R41" s="109"/>
      <c r="S41" s="109"/>
      <c r="T41" s="108"/>
      <c r="U41" s="108"/>
      <c r="V41" s="108"/>
      <c r="W41" s="108"/>
    </row>
    <row r="42" spans="17:23" x14ac:dyDescent="0.2">
      <c r="Q42" s="108"/>
      <c r="R42" s="109"/>
      <c r="S42" s="109"/>
      <c r="T42" s="108"/>
      <c r="U42" s="108"/>
      <c r="V42" s="108"/>
      <c r="W42" s="108"/>
    </row>
    <row r="43" spans="17:23" x14ac:dyDescent="0.2">
      <c r="Q43" s="108"/>
      <c r="R43" s="109"/>
      <c r="S43" s="109"/>
      <c r="T43" s="108"/>
      <c r="U43" s="108"/>
      <c r="V43" s="108"/>
      <c r="W43" s="108"/>
    </row>
    <row r="44" spans="17:23" x14ac:dyDescent="0.2">
      <c r="Q44" s="108"/>
      <c r="R44" s="109"/>
      <c r="S44" s="109"/>
      <c r="T44" s="108"/>
      <c r="U44" s="108"/>
      <c r="V44" s="108"/>
      <c r="W44" s="108"/>
    </row>
    <row r="45" spans="17:23" x14ac:dyDescent="0.2">
      <c r="Q45" s="108"/>
      <c r="R45" s="109"/>
      <c r="S45" s="109"/>
      <c r="T45" s="108"/>
      <c r="U45" s="108"/>
      <c r="V45" s="108"/>
      <c r="W45" s="108"/>
    </row>
    <row r="46" spans="17:23" x14ac:dyDescent="0.2">
      <c r="Q46" s="108"/>
      <c r="R46" s="109"/>
      <c r="S46" s="109"/>
      <c r="T46" s="108"/>
      <c r="U46" s="108"/>
      <c r="V46" s="108"/>
      <c r="W46" s="108"/>
    </row>
    <row r="47" spans="17:23" x14ac:dyDescent="0.2">
      <c r="Q47" s="108"/>
      <c r="R47" s="109"/>
      <c r="S47" s="109"/>
      <c r="T47" s="108"/>
      <c r="U47" s="108"/>
      <c r="V47" s="108"/>
      <c r="W47" s="108"/>
    </row>
    <row r="48" spans="17:23" x14ac:dyDescent="0.2">
      <c r="Q48" s="108"/>
      <c r="R48" s="109"/>
      <c r="S48" s="109"/>
      <c r="T48" s="108"/>
      <c r="U48" s="108"/>
      <c r="V48" s="108"/>
      <c r="W48" s="108"/>
    </row>
    <row r="49" spans="2:23" x14ac:dyDescent="0.2">
      <c r="B49" s="32" t="s">
        <v>22</v>
      </c>
      <c r="Q49" s="108"/>
      <c r="R49" s="109"/>
      <c r="S49" s="109"/>
      <c r="T49" s="108"/>
      <c r="U49" s="108"/>
      <c r="V49" s="108"/>
      <c r="W49" s="108"/>
    </row>
    <row r="50" spans="2:23" x14ac:dyDescent="0.2">
      <c r="Q50" s="108"/>
      <c r="R50" s="109"/>
      <c r="S50" s="109"/>
      <c r="T50" s="108"/>
      <c r="U50" s="108"/>
      <c r="V50" s="108"/>
      <c r="W50" s="108"/>
    </row>
    <row r="51" spans="2:23" x14ac:dyDescent="0.2">
      <c r="Q51" s="108"/>
      <c r="R51" s="109"/>
      <c r="S51" s="109"/>
      <c r="T51" s="108"/>
      <c r="U51" s="108"/>
      <c r="V51" s="108"/>
      <c r="W51" s="108"/>
    </row>
    <row r="52" spans="2:23" x14ac:dyDescent="0.2">
      <c r="Q52" s="108"/>
      <c r="R52" s="109"/>
      <c r="S52" s="109"/>
      <c r="T52" s="108"/>
      <c r="U52" s="108"/>
      <c r="V52" s="108"/>
      <c r="W52" s="108"/>
    </row>
    <row r="53" spans="2:23" x14ac:dyDescent="0.2">
      <c r="Q53" s="108"/>
      <c r="R53" s="109"/>
      <c r="S53" s="109"/>
      <c r="T53" s="108"/>
      <c r="U53" s="108"/>
      <c r="V53" s="108"/>
      <c r="W53" s="108"/>
    </row>
    <row r="54" spans="2:23" x14ac:dyDescent="0.2">
      <c r="Q54" s="108"/>
      <c r="R54" s="109"/>
      <c r="S54" s="109"/>
      <c r="T54" s="108"/>
      <c r="U54" s="108"/>
      <c r="V54" s="108"/>
      <c r="W54" s="108"/>
    </row>
    <row r="55" spans="2:23" x14ac:dyDescent="0.2">
      <c r="Q55" s="108"/>
      <c r="R55" s="109"/>
      <c r="S55" s="109"/>
      <c r="T55" s="108"/>
      <c r="U55" s="108"/>
      <c r="V55" s="108"/>
      <c r="W55" s="108"/>
    </row>
    <row r="56" spans="2:23" x14ac:dyDescent="0.2">
      <c r="Q56" s="108"/>
      <c r="R56" s="109"/>
      <c r="S56" s="109"/>
      <c r="T56" s="108"/>
      <c r="U56" s="108"/>
      <c r="V56" s="108"/>
      <c r="W56" s="108"/>
    </row>
    <row r="57" spans="2:23" x14ac:dyDescent="0.2">
      <c r="Q57" s="108"/>
      <c r="R57" s="109"/>
      <c r="S57" s="109"/>
      <c r="T57" s="108"/>
      <c r="U57" s="108"/>
      <c r="V57" s="108"/>
      <c r="W57" s="108"/>
    </row>
    <row r="58" spans="2:23" x14ac:dyDescent="0.2">
      <c r="Q58" s="108"/>
      <c r="R58" s="109"/>
      <c r="S58" s="109"/>
      <c r="T58" s="108"/>
      <c r="U58" s="108"/>
      <c r="V58" s="108"/>
      <c r="W58" s="108"/>
    </row>
    <row r="59" spans="2:23" x14ac:dyDescent="0.2">
      <c r="Q59" s="108"/>
      <c r="R59" s="109"/>
      <c r="S59" s="109"/>
      <c r="T59" s="108"/>
      <c r="U59" s="108"/>
      <c r="V59" s="108"/>
      <c r="W59" s="108"/>
    </row>
    <row r="60" spans="2:23" x14ac:dyDescent="0.2">
      <c r="Q60" s="108"/>
      <c r="R60" s="109"/>
      <c r="S60" s="109"/>
      <c r="T60" s="108"/>
      <c r="U60" s="108"/>
      <c r="V60" s="108"/>
      <c r="W60" s="108"/>
    </row>
    <row r="61" spans="2:23" x14ac:dyDescent="0.2">
      <c r="Q61" s="108"/>
      <c r="R61" s="109"/>
      <c r="S61" s="109"/>
      <c r="T61" s="108"/>
      <c r="U61" s="108"/>
      <c r="V61" s="108"/>
      <c r="W61" s="108"/>
    </row>
    <row r="62" spans="2:23" x14ac:dyDescent="0.2">
      <c r="Q62" s="108"/>
      <c r="R62" s="109"/>
      <c r="S62" s="109"/>
      <c r="T62" s="108"/>
      <c r="U62" s="108"/>
      <c r="V62" s="108"/>
      <c r="W62" s="108"/>
    </row>
    <row r="63" spans="2:23" x14ac:dyDescent="0.2">
      <c r="Q63" s="108"/>
      <c r="R63" s="109"/>
      <c r="S63" s="109"/>
      <c r="T63" s="108"/>
      <c r="U63" s="108"/>
      <c r="V63" s="108"/>
      <c r="W63" s="108"/>
    </row>
    <row r="64" spans="2:23" x14ac:dyDescent="0.2">
      <c r="Q64" s="108"/>
      <c r="R64" s="109"/>
      <c r="S64" s="109"/>
      <c r="T64" s="108"/>
      <c r="U64" s="108"/>
      <c r="V64" s="108"/>
      <c r="W64" s="108"/>
    </row>
    <row r="65" spans="2:23" x14ac:dyDescent="0.2">
      <c r="Q65" s="108"/>
      <c r="R65" s="109"/>
      <c r="S65" s="109"/>
      <c r="T65" s="108"/>
      <c r="U65" s="108"/>
      <c r="V65" s="108"/>
      <c r="W65" s="108"/>
    </row>
    <row r="66" spans="2:23" x14ac:dyDescent="0.2">
      <c r="Q66" s="108"/>
      <c r="R66" s="109"/>
      <c r="S66" s="109"/>
      <c r="T66" s="108"/>
      <c r="U66" s="108"/>
      <c r="V66" s="108"/>
      <c r="W66" s="108"/>
    </row>
    <row r="67" spans="2:23" x14ac:dyDescent="0.2">
      <c r="Q67" s="108"/>
      <c r="R67" s="109"/>
      <c r="S67" s="109"/>
      <c r="T67" s="108"/>
      <c r="U67" s="108"/>
      <c r="V67" s="108"/>
      <c r="W67" s="108"/>
    </row>
    <row r="68" spans="2:23" x14ac:dyDescent="0.2">
      <c r="Q68" s="108"/>
      <c r="R68" s="109"/>
      <c r="S68" s="109"/>
      <c r="T68" s="108"/>
      <c r="U68" s="108"/>
      <c r="V68" s="108"/>
      <c r="W68" s="108"/>
    </row>
    <row r="69" spans="2:23" x14ac:dyDescent="0.2">
      <c r="Q69" s="108"/>
      <c r="R69" s="109"/>
      <c r="S69" s="109"/>
      <c r="T69" s="108"/>
      <c r="U69" s="108"/>
      <c r="V69" s="108"/>
      <c r="W69" s="108"/>
    </row>
    <row r="70" spans="2:23" x14ac:dyDescent="0.2">
      <c r="B70" s="32" t="s">
        <v>22</v>
      </c>
      <c r="Q70" s="108"/>
      <c r="R70" s="109"/>
      <c r="S70" s="109"/>
      <c r="T70" s="108"/>
      <c r="U70" s="108"/>
      <c r="V70" s="108"/>
      <c r="W70" s="108"/>
    </row>
    <row r="71" spans="2:23" x14ac:dyDescent="0.2">
      <c r="Q71" s="108"/>
      <c r="R71" s="109"/>
      <c r="S71" s="109"/>
      <c r="T71" s="108"/>
      <c r="U71" s="108"/>
      <c r="V71" s="108"/>
      <c r="W71" s="108"/>
    </row>
    <row r="72" spans="2:23" x14ac:dyDescent="0.2">
      <c r="Q72" s="108"/>
      <c r="R72" s="109"/>
      <c r="S72" s="109"/>
      <c r="T72" s="108"/>
      <c r="U72" s="108"/>
      <c r="V72" s="108"/>
      <c r="W72" s="108"/>
    </row>
    <row r="73" spans="2:23" x14ac:dyDescent="0.2">
      <c r="Q73" s="108"/>
      <c r="R73" s="109"/>
      <c r="S73" s="109"/>
      <c r="T73" s="108"/>
      <c r="U73" s="108"/>
      <c r="V73" s="108"/>
      <c r="W73" s="108"/>
    </row>
    <row r="74" spans="2:23" x14ac:dyDescent="0.2">
      <c r="Q74" s="108"/>
      <c r="R74" s="109"/>
      <c r="S74" s="109"/>
      <c r="T74" s="108"/>
      <c r="U74" s="108"/>
      <c r="V74" s="108"/>
      <c r="W74" s="108"/>
    </row>
    <row r="75" spans="2:23" x14ac:dyDescent="0.2">
      <c r="Q75" s="108"/>
      <c r="R75" s="109"/>
      <c r="S75" s="109"/>
      <c r="T75" s="108"/>
      <c r="U75" s="108"/>
      <c r="V75" s="108"/>
      <c r="W75" s="108"/>
    </row>
    <row r="76" spans="2:23" x14ac:dyDescent="0.2">
      <c r="Q76" s="108"/>
      <c r="R76" s="109"/>
      <c r="S76" s="109"/>
      <c r="T76" s="108"/>
      <c r="U76" s="108"/>
      <c r="V76" s="108"/>
      <c r="W76" s="108"/>
    </row>
    <row r="77" spans="2:23" x14ac:dyDescent="0.2">
      <c r="Q77" s="108"/>
      <c r="R77" s="109"/>
      <c r="S77" s="109"/>
      <c r="T77" s="108"/>
      <c r="U77" s="108"/>
      <c r="V77" s="108"/>
      <c r="W77" s="108"/>
    </row>
    <row r="78" spans="2:23" x14ac:dyDescent="0.2">
      <c r="Q78" s="108"/>
      <c r="R78" s="109"/>
      <c r="S78" s="109"/>
      <c r="T78" s="108"/>
      <c r="U78" s="108"/>
      <c r="V78" s="108"/>
      <c r="W78" s="108"/>
    </row>
    <row r="79" spans="2:23" x14ac:dyDescent="0.2">
      <c r="Q79" s="108"/>
      <c r="R79" s="109"/>
      <c r="S79" s="109"/>
      <c r="T79" s="108"/>
      <c r="U79" s="108"/>
      <c r="V79" s="108"/>
      <c r="W79" s="108"/>
    </row>
    <row r="80" spans="2:23" x14ac:dyDescent="0.2">
      <c r="Q80" s="108"/>
      <c r="R80" s="109"/>
      <c r="S80" s="109"/>
      <c r="T80" s="108"/>
      <c r="U80" s="108"/>
      <c r="V80" s="108"/>
      <c r="W80" s="108"/>
    </row>
    <row r="81" spans="17:23" x14ac:dyDescent="0.2">
      <c r="Q81" s="108"/>
      <c r="R81" s="109"/>
      <c r="S81" s="109"/>
      <c r="T81" s="108"/>
      <c r="U81" s="108"/>
      <c r="V81" s="108"/>
      <c r="W81" s="108"/>
    </row>
  </sheetData>
  <mergeCells count="4">
    <mergeCell ref="B7:F7"/>
    <mergeCell ref="B8:F8"/>
    <mergeCell ref="B9:F9"/>
    <mergeCell ref="B10:F10"/>
  </mergeCells>
  <printOptions horizontalCentered="1"/>
  <pageMargins left="0.15748031496062992" right="0.15748031496062992" top="0.19685039370078741" bottom="0.15748031496062992" header="0.15748031496062992" footer="0.15748031496062992"/>
  <pageSetup scale="53" orientation="landscape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B5B4D-F024-4D31-8F0E-C6966DF4E939}">
  <dimension ref="B1:W81"/>
  <sheetViews>
    <sheetView showGridLines="0" view="pageBreakPreview" topLeftCell="A13" zoomScaleNormal="100" zoomScaleSheetLayoutView="100" workbookViewId="0">
      <selection activeCell="B6" sqref="B6"/>
    </sheetView>
  </sheetViews>
  <sheetFormatPr baseColWidth="10" defaultRowHeight="14.25" x14ac:dyDescent="0.2"/>
  <cols>
    <col min="1" max="1" width="0.5703125" style="105" customWidth="1"/>
    <col min="2" max="2" width="47.140625" style="105" customWidth="1"/>
    <col min="3" max="3" width="26" style="105" customWidth="1"/>
    <col min="4" max="5" width="18.5703125" style="105" customWidth="1"/>
    <col min="6" max="6" width="18.7109375" style="105" customWidth="1"/>
    <col min="7" max="7" width="5.42578125" style="105" customWidth="1"/>
    <col min="8" max="8" width="3" style="105" customWidth="1"/>
    <col min="9" max="9" width="12.5703125" style="105" customWidth="1"/>
    <col min="10" max="10" width="14.140625" style="105" bestFit="1" customWidth="1"/>
    <col min="11" max="13" width="11.42578125" style="105"/>
    <col min="14" max="14" width="11.42578125" style="105" customWidth="1"/>
    <col min="15" max="15" width="12.5703125" style="105" customWidth="1"/>
    <col min="16" max="16" width="11.140625" style="105" customWidth="1"/>
    <col min="17" max="17" width="12" style="105" customWidth="1"/>
    <col min="18" max="18" width="18" style="106" customWidth="1"/>
    <col min="19" max="19" width="19.140625" style="106" customWidth="1"/>
    <col min="20" max="20" width="23.28515625" style="105" customWidth="1"/>
    <col min="21" max="16384" width="11.42578125" style="105"/>
  </cols>
  <sheetData>
    <row r="1" spans="2:22" ht="3.75" customHeight="1" x14ac:dyDescent="0.2"/>
    <row r="2" spans="2:22" x14ac:dyDescent="0.2">
      <c r="B2" s="107"/>
      <c r="C2" s="107"/>
      <c r="D2" s="107"/>
      <c r="E2" s="107"/>
      <c r="F2" s="107"/>
      <c r="G2" s="6"/>
      <c r="Q2" s="108"/>
      <c r="R2" s="109"/>
      <c r="S2" s="109"/>
      <c r="T2" s="108"/>
      <c r="U2" s="108"/>
      <c r="V2" s="108"/>
    </row>
    <row r="3" spans="2:22" x14ac:dyDescent="0.2">
      <c r="B3" s="107"/>
      <c r="C3" s="107"/>
      <c r="D3" s="107"/>
      <c r="E3" s="107"/>
      <c r="F3" s="107"/>
      <c r="G3" s="110"/>
      <c r="Q3" s="108"/>
      <c r="R3" s="109"/>
      <c r="S3" s="109"/>
      <c r="T3" s="108"/>
      <c r="U3" s="108"/>
      <c r="V3" s="108"/>
    </row>
    <row r="4" spans="2:22" x14ac:dyDescent="0.2">
      <c r="B4" s="107"/>
      <c r="C4" s="107"/>
      <c r="D4" s="107"/>
      <c r="E4" s="107"/>
      <c r="F4" s="107"/>
      <c r="G4" s="110"/>
      <c r="Q4" s="108"/>
      <c r="R4" s="109"/>
      <c r="S4" s="109"/>
      <c r="T4" s="108"/>
      <c r="U4" s="108"/>
      <c r="V4" s="108"/>
    </row>
    <row r="5" spans="2:22" x14ac:dyDescent="0.2">
      <c r="B5" s="107"/>
      <c r="C5" s="107"/>
      <c r="D5" s="107"/>
      <c r="E5" s="107"/>
      <c r="F5" s="107"/>
      <c r="G5" s="110"/>
      <c r="Q5" s="111"/>
      <c r="R5" s="112"/>
      <c r="S5" s="112"/>
      <c r="T5" s="111"/>
      <c r="U5" s="108"/>
      <c r="V5" s="108"/>
    </row>
    <row r="6" spans="2:22" x14ac:dyDescent="0.2">
      <c r="B6" s="107"/>
      <c r="C6" s="107"/>
      <c r="D6" s="107"/>
      <c r="E6" s="107"/>
      <c r="F6" s="107"/>
      <c r="Q6" s="111"/>
      <c r="R6" s="112"/>
      <c r="S6" s="112"/>
      <c r="T6" s="111"/>
      <c r="U6" s="108"/>
      <c r="V6" s="108"/>
    </row>
    <row r="7" spans="2:22" ht="15.75" x14ac:dyDescent="0.25">
      <c r="B7" s="152" t="s">
        <v>0</v>
      </c>
      <c r="C7" s="152"/>
      <c r="D7" s="152"/>
      <c r="E7" s="152"/>
      <c r="F7" s="152"/>
      <c r="Q7" s="111"/>
      <c r="R7" s="112"/>
      <c r="S7" s="112"/>
      <c r="T7" s="111"/>
      <c r="U7" s="108"/>
      <c r="V7" s="108"/>
    </row>
    <row r="8" spans="2:22" ht="15" customHeight="1" x14ac:dyDescent="0.25">
      <c r="B8" s="152" t="s">
        <v>1</v>
      </c>
      <c r="C8" s="152"/>
      <c r="D8" s="152"/>
      <c r="E8" s="152"/>
      <c r="F8" s="152"/>
      <c r="Q8" s="111"/>
      <c r="R8" s="112"/>
      <c r="S8" s="112"/>
      <c r="T8" s="111"/>
      <c r="U8" s="108"/>
      <c r="V8" s="108"/>
    </row>
    <row r="9" spans="2:22" ht="15.75" x14ac:dyDescent="0.25">
      <c r="B9" s="152" t="s">
        <v>2</v>
      </c>
      <c r="C9" s="152"/>
      <c r="D9" s="152"/>
      <c r="E9" s="152"/>
      <c r="F9" s="152"/>
      <c r="Q9" s="113"/>
      <c r="R9" s="87"/>
      <c r="S9" s="87"/>
      <c r="T9" s="114"/>
      <c r="U9" s="108"/>
      <c r="V9" s="108"/>
    </row>
    <row r="10" spans="2:22" ht="15.75" x14ac:dyDescent="0.25">
      <c r="B10" s="152" t="s">
        <v>132</v>
      </c>
      <c r="C10" s="152"/>
      <c r="D10" s="152"/>
      <c r="E10" s="152"/>
      <c r="F10" s="152"/>
      <c r="O10" s="115"/>
      <c r="P10" s="115"/>
      <c r="Q10" s="113"/>
      <c r="R10" s="87" t="s">
        <v>3</v>
      </c>
      <c r="S10" s="87" t="s">
        <v>4</v>
      </c>
      <c r="T10" s="114"/>
      <c r="U10" s="108"/>
      <c r="V10" s="108"/>
    </row>
    <row r="11" spans="2:22" ht="15.75" x14ac:dyDescent="0.2">
      <c r="B11" s="116" t="s">
        <v>5</v>
      </c>
      <c r="C11" s="117" t="s">
        <v>3</v>
      </c>
      <c r="D11" s="118" t="s">
        <v>4</v>
      </c>
      <c r="E11" s="118" t="s">
        <v>6</v>
      </c>
      <c r="F11" s="119" t="s">
        <v>7</v>
      </c>
      <c r="I11" s="120"/>
      <c r="J11" s="120"/>
      <c r="K11" s="120"/>
      <c r="L11" s="120"/>
      <c r="O11" s="115"/>
      <c r="P11" s="115"/>
      <c r="Q11" s="121"/>
      <c r="R11" s="87">
        <f>1-S11</f>
        <v>2.5103502697778723E-2</v>
      </c>
      <c r="S11" s="87">
        <f>D14/C14</f>
        <v>0.97489649730222128</v>
      </c>
      <c r="T11" s="122"/>
      <c r="U11" s="108"/>
      <c r="V11" s="108"/>
    </row>
    <row r="12" spans="2:22" ht="15" x14ac:dyDescent="0.2">
      <c r="B12" s="123" t="s">
        <v>8</v>
      </c>
      <c r="C12" s="124">
        <f>SUM(C13:C16)</f>
        <v>473913308.91999996</v>
      </c>
      <c r="D12" s="124">
        <f>SUM(D13:D16)</f>
        <v>469287140.30000001</v>
      </c>
      <c r="E12" s="124">
        <f>D12-C12</f>
        <v>-4626168.6199999452</v>
      </c>
      <c r="F12" s="125">
        <f>D12/C12</f>
        <v>0.99023836526021503</v>
      </c>
      <c r="I12" s="120"/>
      <c r="J12" s="120"/>
      <c r="K12" s="120"/>
      <c r="L12" s="120"/>
      <c r="M12" s="120"/>
      <c r="N12" s="120"/>
      <c r="O12" s="115"/>
      <c r="P12" s="115"/>
      <c r="Q12" s="121"/>
      <c r="R12" s="87">
        <f>1-S12</f>
        <v>2.4431858130329442E-2</v>
      </c>
      <c r="S12" s="87">
        <f>D15/C15</f>
        <v>0.97556814186967056</v>
      </c>
      <c r="T12" s="122"/>
      <c r="U12" s="108"/>
      <c r="V12" s="108"/>
    </row>
    <row r="13" spans="2:22" x14ac:dyDescent="0.2">
      <c r="B13" s="24" t="s">
        <v>9</v>
      </c>
      <c r="C13" s="55">
        <v>16072429</v>
      </c>
      <c r="D13" s="55">
        <v>16072429</v>
      </c>
      <c r="E13" s="55">
        <f>D13-C13</f>
        <v>0</v>
      </c>
      <c r="F13" s="54">
        <f>D13/C13</f>
        <v>1</v>
      </c>
      <c r="I13" s="120"/>
      <c r="J13" s="126"/>
      <c r="K13" s="126"/>
      <c r="L13" s="126"/>
      <c r="O13" s="115"/>
      <c r="P13" s="115"/>
      <c r="Q13" s="121"/>
      <c r="R13" s="87">
        <f>1-S13</f>
        <v>-1.0202481093746458</v>
      </c>
      <c r="S13" s="87">
        <f>D16/C16</f>
        <v>2.0202481093746458</v>
      </c>
      <c r="T13" s="122"/>
      <c r="U13" s="108"/>
      <c r="V13" s="108"/>
    </row>
    <row r="14" spans="2:22" x14ac:dyDescent="0.2">
      <c r="B14" s="24" t="s">
        <v>10</v>
      </c>
      <c r="C14" s="55">
        <v>275475628.76999998</v>
      </c>
      <c r="D14" s="55">
        <v>268560225.57999998</v>
      </c>
      <c r="E14" s="55">
        <f t="shared" ref="E14:E15" si="0">D14-C14</f>
        <v>-6915403.1899999976</v>
      </c>
      <c r="F14" s="54">
        <f t="shared" ref="F14:F15" si="1">D14/C14</f>
        <v>0.97489649730222128</v>
      </c>
      <c r="I14" s="120"/>
      <c r="J14" s="126"/>
      <c r="L14" s="126"/>
      <c r="O14" s="115"/>
      <c r="P14" s="115"/>
      <c r="Q14" s="121"/>
      <c r="R14" s="127"/>
      <c r="S14" s="127"/>
      <c r="T14" s="122"/>
      <c r="U14" s="108"/>
      <c r="V14" s="108"/>
    </row>
    <row r="15" spans="2:22" x14ac:dyDescent="0.2">
      <c r="B15" s="24" t="s">
        <v>11</v>
      </c>
      <c r="C15" s="55">
        <v>175908961.44999999</v>
      </c>
      <c r="D15" s="55">
        <v>171611178.66</v>
      </c>
      <c r="E15" s="55">
        <f t="shared" si="0"/>
        <v>-4297782.7899999917</v>
      </c>
      <c r="F15" s="54">
        <f t="shared" si="1"/>
        <v>0.97556814186967056</v>
      </c>
      <c r="I15" s="120"/>
      <c r="J15" s="126"/>
      <c r="L15" s="126"/>
      <c r="O15" s="115"/>
      <c r="P15" s="115"/>
      <c r="Q15" s="121"/>
      <c r="R15" s="127"/>
      <c r="S15" s="127"/>
      <c r="T15" s="122"/>
      <c r="U15" s="108"/>
      <c r="V15" s="108"/>
    </row>
    <row r="16" spans="2:22" x14ac:dyDescent="0.2">
      <c r="B16" s="24" t="s">
        <v>12</v>
      </c>
      <c r="C16" s="55">
        <v>6456289.7000000002</v>
      </c>
      <c r="D16" s="55">
        <v>13043307.060000001</v>
      </c>
      <c r="E16" s="55">
        <f>D16-C16</f>
        <v>6587017.3600000003</v>
      </c>
      <c r="F16" s="54">
        <f>D16/C16</f>
        <v>2.0202481093746458</v>
      </c>
      <c r="I16" s="120"/>
      <c r="J16" s="126"/>
      <c r="L16" s="126"/>
      <c r="O16" s="115"/>
      <c r="P16" s="115"/>
      <c r="Q16" s="121"/>
      <c r="R16" s="127"/>
      <c r="S16" s="127"/>
      <c r="T16" s="122"/>
      <c r="U16" s="108"/>
      <c r="V16" s="108"/>
    </row>
    <row r="17" spans="2:23" ht="15.75" x14ac:dyDescent="0.2">
      <c r="B17" s="116" t="s">
        <v>13</v>
      </c>
      <c r="C17" s="117" t="s">
        <v>3</v>
      </c>
      <c r="D17" s="118" t="s">
        <v>4</v>
      </c>
      <c r="E17" s="118" t="s">
        <v>6</v>
      </c>
      <c r="F17" s="119" t="s">
        <v>7</v>
      </c>
      <c r="G17" s="115"/>
      <c r="I17" s="120"/>
      <c r="J17" s="120"/>
      <c r="K17" s="120"/>
      <c r="O17" s="115"/>
      <c r="P17" s="115"/>
      <c r="Q17" s="121"/>
      <c r="R17" s="127"/>
      <c r="S17" s="127"/>
      <c r="T17" s="122"/>
      <c r="U17" s="108"/>
      <c r="V17" s="108"/>
    </row>
    <row r="18" spans="2:23" ht="15" x14ac:dyDescent="0.2">
      <c r="B18" s="123" t="s">
        <v>14</v>
      </c>
      <c r="C18" s="124">
        <f>SUM(C19:C25)</f>
        <v>605051605</v>
      </c>
      <c r="D18" s="124">
        <f t="shared" ref="D18" si="2">SUM(D19:D25)</f>
        <v>422448949.14000005</v>
      </c>
      <c r="E18" s="124">
        <f>D18-C18</f>
        <v>-182602655.85999995</v>
      </c>
      <c r="F18" s="125">
        <f>D18/C18</f>
        <v>0.69820317085184835</v>
      </c>
      <c r="G18" s="115"/>
      <c r="I18" s="128"/>
      <c r="J18" s="128"/>
      <c r="K18" s="128"/>
      <c r="L18" s="128"/>
      <c r="M18" s="120"/>
      <c r="N18" s="120"/>
      <c r="Q18" s="121"/>
      <c r="R18" s="127"/>
      <c r="S18" s="127"/>
      <c r="T18" s="122"/>
      <c r="U18" s="108"/>
      <c r="V18" s="108"/>
    </row>
    <row r="19" spans="2:23" x14ac:dyDescent="0.2">
      <c r="B19" s="24" t="s">
        <v>48</v>
      </c>
      <c r="C19" s="55">
        <v>321320556</v>
      </c>
      <c r="D19" s="55">
        <v>331306269.61000001</v>
      </c>
      <c r="E19" s="55">
        <f>D19-C19</f>
        <v>9985713.6100000143</v>
      </c>
      <c r="F19" s="54">
        <f>D19/C19</f>
        <v>1.0310771079644216</v>
      </c>
      <c r="G19" s="115"/>
      <c r="I19" s="120"/>
      <c r="J19" s="126"/>
      <c r="L19" s="128"/>
      <c r="Q19" s="121"/>
      <c r="R19" s="127"/>
      <c r="S19" s="127"/>
      <c r="T19" s="122"/>
      <c r="U19" s="108"/>
      <c r="V19" s="108"/>
    </row>
    <row r="20" spans="2:23" x14ac:dyDescent="0.2">
      <c r="B20" s="24" t="s">
        <v>49</v>
      </c>
      <c r="C20" s="55">
        <v>106084405</v>
      </c>
      <c r="D20" s="55">
        <v>78314405.170000002</v>
      </c>
      <c r="E20" s="55">
        <f t="shared" ref="E20:E25" si="3">D20-C20</f>
        <v>-27769999.829999998</v>
      </c>
      <c r="F20" s="54">
        <f t="shared" ref="F20:F24" si="4">D20/C20</f>
        <v>0.73822731220484294</v>
      </c>
      <c r="G20" s="115"/>
      <c r="I20" s="120"/>
      <c r="J20" s="126"/>
      <c r="L20" s="128"/>
      <c r="Q20" s="121"/>
      <c r="R20" s="127"/>
      <c r="S20" s="127"/>
      <c r="T20" s="122"/>
      <c r="U20" s="108"/>
      <c r="V20" s="108"/>
    </row>
    <row r="21" spans="2:23" x14ac:dyDescent="0.2">
      <c r="B21" s="24" t="s">
        <v>17</v>
      </c>
      <c r="C21" s="55">
        <v>7640220</v>
      </c>
      <c r="D21" s="55">
        <v>8441823.3599999994</v>
      </c>
      <c r="E21" s="55">
        <f t="shared" si="3"/>
        <v>801603.3599999994</v>
      </c>
      <c r="F21" s="54">
        <f t="shared" si="4"/>
        <v>1.1049188845347384</v>
      </c>
      <c r="G21" s="115"/>
      <c r="I21" s="120"/>
      <c r="J21" s="126"/>
      <c r="L21" s="128"/>
      <c r="Q21" s="121"/>
      <c r="R21" s="127"/>
      <c r="S21" s="127"/>
      <c r="T21" s="122"/>
      <c r="U21" s="108"/>
      <c r="V21" s="108"/>
      <c r="W21" s="108"/>
    </row>
    <row r="22" spans="2:23" x14ac:dyDescent="0.2">
      <c r="B22" s="24" t="s">
        <v>18</v>
      </c>
      <c r="C22" s="55">
        <v>3325000</v>
      </c>
      <c r="D22" s="55">
        <v>1580316</v>
      </c>
      <c r="E22" s="55">
        <f t="shared" si="3"/>
        <v>-1744684</v>
      </c>
      <c r="F22" s="54">
        <f t="shared" si="4"/>
        <v>0.47528300751879698</v>
      </c>
      <c r="G22" s="115"/>
      <c r="I22" s="120"/>
      <c r="J22" s="126"/>
      <c r="L22" s="128"/>
      <c r="Q22" s="121"/>
      <c r="R22" s="127"/>
      <c r="S22" s="127"/>
      <c r="T22" s="122"/>
      <c r="U22" s="108"/>
      <c r="V22" s="108"/>
      <c r="W22" s="108"/>
    </row>
    <row r="23" spans="2:23" ht="14.25" customHeight="1" x14ac:dyDescent="0.2">
      <c r="B23" s="24" t="s">
        <v>19</v>
      </c>
      <c r="C23" s="55">
        <v>0</v>
      </c>
      <c r="D23" s="55">
        <v>0</v>
      </c>
      <c r="E23" s="55">
        <f t="shared" si="3"/>
        <v>0</v>
      </c>
      <c r="F23" s="54">
        <v>0</v>
      </c>
      <c r="G23" s="115"/>
      <c r="I23" s="120"/>
      <c r="J23" s="126"/>
      <c r="L23" s="128"/>
      <c r="Q23" s="121"/>
      <c r="R23" s="87" t="s">
        <v>3</v>
      </c>
      <c r="S23" s="87" t="s">
        <v>4</v>
      </c>
      <c r="T23" s="129"/>
      <c r="U23" s="108"/>
      <c r="V23" s="108"/>
      <c r="W23" s="108"/>
    </row>
    <row r="24" spans="2:23" x14ac:dyDescent="0.2">
      <c r="B24" s="24" t="s">
        <v>50</v>
      </c>
      <c r="C24" s="55">
        <v>166681424</v>
      </c>
      <c r="D24" s="55">
        <v>2806135</v>
      </c>
      <c r="E24" s="55">
        <f t="shared" si="3"/>
        <v>-163875289</v>
      </c>
      <c r="F24" s="54">
        <f t="shared" si="4"/>
        <v>1.6835319333484935E-2</v>
      </c>
      <c r="G24" s="115"/>
      <c r="I24" s="120"/>
      <c r="J24" s="126"/>
      <c r="L24" s="128"/>
      <c r="Q24" s="121"/>
      <c r="R24" s="87">
        <f>IFERROR(ABS(1-S24),0)</f>
        <v>3.1077107964421646E-2</v>
      </c>
      <c r="S24" s="87">
        <f>IFERROR(D19/C19,0)</f>
        <v>1.0310771079644216</v>
      </c>
      <c r="T24" s="129"/>
      <c r="U24" s="108"/>
      <c r="V24" s="108"/>
      <c r="W24" s="108"/>
    </row>
    <row r="25" spans="2:23" x14ac:dyDescent="0.2">
      <c r="B25" s="28" t="s">
        <v>21</v>
      </c>
      <c r="C25" s="52">
        <v>0</v>
      </c>
      <c r="D25" s="52">
        <v>0</v>
      </c>
      <c r="E25" s="52">
        <f t="shared" si="3"/>
        <v>0</v>
      </c>
      <c r="F25" s="51">
        <v>0</v>
      </c>
      <c r="G25" s="115"/>
      <c r="J25" s="126"/>
      <c r="L25" s="128"/>
      <c r="Q25" s="121"/>
      <c r="R25" s="87">
        <f t="shared" ref="R25:R29" si="5">IFERROR(ABS(1-S25),0)</f>
        <v>0.26177268779515706</v>
      </c>
      <c r="S25" s="87">
        <f t="shared" ref="S25" si="6">IFERROR(D20/C20,0)</f>
        <v>0.73822731220484294</v>
      </c>
      <c r="T25" s="130"/>
      <c r="U25" s="108"/>
      <c r="V25" s="108"/>
      <c r="W25" s="108"/>
    </row>
    <row r="26" spans="2:23" x14ac:dyDescent="0.2">
      <c r="B26" s="140" t="s">
        <v>22</v>
      </c>
      <c r="H26" s="126"/>
      <c r="Q26" s="121"/>
      <c r="R26" s="87">
        <f t="shared" si="5"/>
        <v>0.52471699248120296</v>
      </c>
      <c r="S26" s="87">
        <f>IFERROR(D22/C22,0)</f>
        <v>0.47528300751879698</v>
      </c>
      <c r="T26" s="131"/>
      <c r="U26" s="108"/>
      <c r="V26" s="108"/>
      <c r="W26" s="108"/>
    </row>
    <row r="27" spans="2:23" x14ac:dyDescent="0.2">
      <c r="Q27" s="121"/>
      <c r="R27" s="87">
        <f t="shared" si="5"/>
        <v>1</v>
      </c>
      <c r="S27" s="87">
        <f>IFERROR(D23/C23,0)</f>
        <v>0</v>
      </c>
      <c r="T27" s="129"/>
      <c r="U27" s="108"/>
      <c r="V27" s="108"/>
      <c r="W27" s="108"/>
    </row>
    <row r="28" spans="2:23" x14ac:dyDescent="0.2">
      <c r="B28" s="132"/>
      <c r="Q28" s="121"/>
      <c r="R28" s="87">
        <f t="shared" si="5"/>
        <v>0.98316468066651508</v>
      </c>
      <c r="S28" s="87">
        <f>IFERROR(D24/C24,0)</f>
        <v>1.6835319333484935E-2</v>
      </c>
      <c r="T28" s="129"/>
      <c r="U28" s="108"/>
      <c r="V28" s="108"/>
      <c r="W28" s="108"/>
    </row>
    <row r="29" spans="2:23" x14ac:dyDescent="0.2">
      <c r="Q29" s="121"/>
      <c r="R29" s="87">
        <f t="shared" si="5"/>
        <v>1</v>
      </c>
      <c r="S29" s="87">
        <f>IFERROR(D25/C25,0)</f>
        <v>0</v>
      </c>
      <c r="T29" s="129"/>
      <c r="U29" s="108"/>
      <c r="V29" s="108"/>
      <c r="W29" s="108"/>
    </row>
    <row r="30" spans="2:23" x14ac:dyDescent="0.2">
      <c r="Q30" s="113"/>
      <c r="R30" s="133"/>
      <c r="S30" s="133"/>
      <c r="T30" s="130"/>
      <c r="U30" s="108"/>
      <c r="V30" s="108"/>
      <c r="W30" s="108"/>
    </row>
    <row r="31" spans="2:23" x14ac:dyDescent="0.2">
      <c r="Q31" s="113"/>
      <c r="R31" s="134"/>
      <c r="S31" s="134"/>
      <c r="T31" s="131"/>
      <c r="U31" s="108"/>
      <c r="V31" s="108"/>
      <c r="W31" s="108"/>
    </row>
    <row r="32" spans="2:23" x14ac:dyDescent="0.2">
      <c r="Q32" s="114"/>
      <c r="R32" s="131"/>
      <c r="S32" s="131"/>
      <c r="T32" s="131"/>
      <c r="U32" s="108"/>
      <c r="V32" s="108"/>
      <c r="W32" s="108"/>
    </row>
    <row r="33" spans="17:23" x14ac:dyDescent="0.2">
      <c r="Q33" s="111"/>
      <c r="R33" s="135"/>
      <c r="S33" s="135"/>
      <c r="T33" s="136"/>
      <c r="U33" s="108"/>
      <c r="V33" s="108"/>
      <c r="W33" s="108"/>
    </row>
    <row r="34" spans="17:23" x14ac:dyDescent="0.2">
      <c r="Q34" s="111"/>
      <c r="R34" s="137"/>
      <c r="S34" s="137"/>
      <c r="T34" s="111"/>
      <c r="U34" s="108"/>
      <c r="V34" s="108"/>
      <c r="W34" s="108"/>
    </row>
    <row r="35" spans="17:23" x14ac:dyDescent="0.2">
      <c r="Q35" s="111"/>
      <c r="R35" s="137"/>
      <c r="S35" s="137"/>
      <c r="T35" s="111"/>
      <c r="U35" s="108"/>
      <c r="V35" s="108"/>
      <c r="W35" s="108"/>
    </row>
    <row r="36" spans="17:23" x14ac:dyDescent="0.2">
      <c r="Q36" s="108"/>
      <c r="R36" s="138"/>
      <c r="S36" s="138"/>
      <c r="T36" s="108"/>
      <c r="U36" s="108"/>
      <c r="V36" s="108"/>
      <c r="W36" s="108"/>
    </row>
    <row r="37" spans="17:23" x14ac:dyDescent="0.2">
      <c r="Q37" s="108"/>
      <c r="R37" s="138"/>
      <c r="S37" s="138"/>
      <c r="T37" s="108"/>
      <c r="U37" s="108"/>
      <c r="V37" s="108"/>
      <c r="W37" s="108"/>
    </row>
    <row r="38" spans="17:23" x14ac:dyDescent="0.2">
      <c r="Q38" s="108"/>
      <c r="R38" s="138"/>
      <c r="S38" s="138"/>
      <c r="T38" s="108"/>
      <c r="U38" s="108"/>
      <c r="V38" s="108"/>
      <c r="W38" s="108"/>
    </row>
    <row r="39" spans="17:23" x14ac:dyDescent="0.2">
      <c r="Q39" s="108"/>
      <c r="R39" s="109"/>
      <c r="S39" s="109"/>
      <c r="T39" s="108"/>
      <c r="U39" s="108"/>
      <c r="V39" s="108"/>
      <c r="W39" s="108"/>
    </row>
    <row r="40" spans="17:23" x14ac:dyDescent="0.2">
      <c r="Q40" s="108"/>
      <c r="R40" s="109"/>
      <c r="S40" s="109"/>
      <c r="T40" s="108"/>
      <c r="U40" s="108"/>
      <c r="V40" s="108"/>
      <c r="W40" s="108"/>
    </row>
    <row r="41" spans="17:23" x14ac:dyDescent="0.2">
      <c r="Q41" s="108"/>
      <c r="R41" s="109"/>
      <c r="S41" s="109"/>
      <c r="T41" s="108"/>
      <c r="U41" s="108"/>
      <c r="V41" s="108"/>
      <c r="W41" s="108"/>
    </row>
    <row r="42" spans="17:23" x14ac:dyDescent="0.2">
      <c r="Q42" s="108"/>
      <c r="R42" s="109"/>
      <c r="S42" s="109"/>
      <c r="T42" s="108"/>
      <c r="U42" s="108"/>
      <c r="V42" s="108"/>
      <c r="W42" s="108"/>
    </row>
    <row r="43" spans="17:23" x14ac:dyDescent="0.2">
      <c r="Q43" s="108"/>
      <c r="R43" s="109"/>
      <c r="S43" s="109"/>
      <c r="T43" s="108"/>
      <c r="U43" s="108"/>
      <c r="V43" s="108"/>
      <c r="W43" s="108"/>
    </row>
    <row r="44" spans="17:23" x14ac:dyDescent="0.2">
      <c r="Q44" s="108"/>
      <c r="R44" s="109"/>
      <c r="S44" s="109"/>
      <c r="T44" s="108"/>
      <c r="U44" s="108"/>
      <c r="V44" s="108"/>
      <c r="W44" s="108"/>
    </row>
    <row r="45" spans="17:23" x14ac:dyDescent="0.2">
      <c r="Q45" s="108"/>
      <c r="R45" s="109"/>
      <c r="S45" s="109"/>
      <c r="T45" s="108"/>
      <c r="U45" s="108"/>
      <c r="V45" s="108"/>
      <c r="W45" s="108"/>
    </row>
    <row r="46" spans="17:23" x14ac:dyDescent="0.2">
      <c r="Q46" s="108"/>
      <c r="R46" s="109"/>
      <c r="S46" s="109"/>
      <c r="T46" s="108"/>
      <c r="U46" s="108"/>
      <c r="V46" s="108"/>
      <c r="W46" s="108"/>
    </row>
    <row r="47" spans="17:23" x14ac:dyDescent="0.2">
      <c r="Q47" s="108"/>
      <c r="R47" s="109"/>
      <c r="S47" s="109"/>
      <c r="T47" s="108"/>
      <c r="U47" s="108"/>
      <c r="V47" s="108"/>
      <c r="W47" s="108"/>
    </row>
    <row r="48" spans="17:23" x14ac:dyDescent="0.2">
      <c r="Q48" s="108"/>
      <c r="R48" s="109"/>
      <c r="S48" s="109"/>
      <c r="T48" s="108"/>
      <c r="U48" s="108"/>
      <c r="V48" s="108"/>
      <c r="W48" s="108"/>
    </row>
    <row r="49" spans="2:23" x14ac:dyDescent="0.2">
      <c r="B49" s="32" t="s">
        <v>22</v>
      </c>
      <c r="Q49" s="108"/>
      <c r="R49" s="109"/>
      <c r="S49" s="109"/>
      <c r="T49" s="108"/>
      <c r="U49" s="108"/>
      <c r="V49" s="108"/>
      <c r="W49" s="108"/>
    </row>
    <row r="50" spans="2:23" x14ac:dyDescent="0.2">
      <c r="Q50" s="108"/>
      <c r="R50" s="109"/>
      <c r="S50" s="109"/>
      <c r="T50" s="108"/>
      <c r="U50" s="108"/>
      <c r="V50" s="108"/>
      <c r="W50" s="108"/>
    </row>
    <row r="51" spans="2:23" x14ac:dyDescent="0.2">
      <c r="Q51" s="108"/>
      <c r="R51" s="109"/>
      <c r="S51" s="109"/>
      <c r="T51" s="108"/>
      <c r="U51" s="108"/>
      <c r="V51" s="108"/>
      <c r="W51" s="108"/>
    </row>
    <row r="52" spans="2:23" x14ac:dyDescent="0.2">
      <c r="Q52" s="108"/>
      <c r="R52" s="109"/>
      <c r="S52" s="109"/>
      <c r="T52" s="108"/>
      <c r="U52" s="108"/>
      <c r="V52" s="108"/>
      <c r="W52" s="108"/>
    </row>
    <row r="53" spans="2:23" x14ac:dyDescent="0.2">
      <c r="Q53" s="108"/>
      <c r="R53" s="109"/>
      <c r="S53" s="109"/>
      <c r="T53" s="108"/>
      <c r="U53" s="108"/>
      <c r="V53" s="108"/>
      <c r="W53" s="108"/>
    </row>
    <row r="54" spans="2:23" x14ac:dyDescent="0.2">
      <c r="Q54" s="108"/>
      <c r="R54" s="109"/>
      <c r="S54" s="109"/>
      <c r="T54" s="108"/>
      <c r="U54" s="108"/>
      <c r="V54" s="108"/>
      <c r="W54" s="108"/>
    </row>
    <row r="55" spans="2:23" x14ac:dyDescent="0.2">
      <c r="Q55" s="108"/>
      <c r="R55" s="109"/>
      <c r="S55" s="109"/>
      <c r="T55" s="108"/>
      <c r="U55" s="108"/>
      <c r="V55" s="108"/>
      <c r="W55" s="108"/>
    </row>
    <row r="56" spans="2:23" x14ac:dyDescent="0.2">
      <c r="Q56" s="108"/>
      <c r="R56" s="109"/>
      <c r="S56" s="109"/>
      <c r="T56" s="108"/>
      <c r="U56" s="108"/>
      <c r="V56" s="108"/>
      <c r="W56" s="108"/>
    </row>
    <row r="57" spans="2:23" x14ac:dyDescent="0.2">
      <c r="Q57" s="108"/>
      <c r="R57" s="109"/>
      <c r="S57" s="109"/>
      <c r="T57" s="108"/>
      <c r="U57" s="108"/>
      <c r="V57" s="108"/>
      <c r="W57" s="108"/>
    </row>
    <row r="58" spans="2:23" x14ac:dyDescent="0.2">
      <c r="Q58" s="108"/>
      <c r="R58" s="109"/>
      <c r="S58" s="109"/>
      <c r="T58" s="108"/>
      <c r="U58" s="108"/>
      <c r="V58" s="108"/>
      <c r="W58" s="108"/>
    </row>
    <row r="59" spans="2:23" x14ac:dyDescent="0.2">
      <c r="Q59" s="108"/>
      <c r="R59" s="109"/>
      <c r="S59" s="109"/>
      <c r="T59" s="108"/>
      <c r="U59" s="108"/>
      <c r="V59" s="108"/>
      <c r="W59" s="108"/>
    </row>
    <row r="60" spans="2:23" x14ac:dyDescent="0.2">
      <c r="Q60" s="108"/>
      <c r="R60" s="109"/>
      <c r="S60" s="109"/>
      <c r="T60" s="108"/>
      <c r="U60" s="108"/>
      <c r="V60" s="108"/>
      <c r="W60" s="108"/>
    </row>
    <row r="61" spans="2:23" x14ac:dyDescent="0.2">
      <c r="Q61" s="108"/>
      <c r="R61" s="109"/>
      <c r="S61" s="109"/>
      <c r="T61" s="108"/>
      <c r="U61" s="108"/>
      <c r="V61" s="108"/>
      <c r="W61" s="108"/>
    </row>
    <row r="62" spans="2:23" x14ac:dyDescent="0.2">
      <c r="Q62" s="108"/>
      <c r="R62" s="109"/>
      <c r="S62" s="109"/>
      <c r="T62" s="108"/>
      <c r="U62" s="108"/>
      <c r="V62" s="108"/>
      <c r="W62" s="108"/>
    </row>
    <row r="63" spans="2:23" x14ac:dyDescent="0.2">
      <c r="Q63" s="108"/>
      <c r="R63" s="109"/>
      <c r="S63" s="109"/>
      <c r="T63" s="108"/>
      <c r="U63" s="108"/>
      <c r="V63" s="108"/>
      <c r="W63" s="108"/>
    </row>
    <row r="64" spans="2:23" x14ac:dyDescent="0.2">
      <c r="Q64" s="108"/>
      <c r="R64" s="109"/>
      <c r="S64" s="109"/>
      <c r="T64" s="108"/>
      <c r="U64" s="108"/>
      <c r="V64" s="108"/>
      <c r="W64" s="108"/>
    </row>
    <row r="65" spans="2:23" x14ac:dyDescent="0.2">
      <c r="Q65" s="108"/>
      <c r="R65" s="109"/>
      <c r="S65" s="109"/>
      <c r="T65" s="108"/>
      <c r="U65" s="108"/>
      <c r="V65" s="108"/>
      <c r="W65" s="108"/>
    </row>
    <row r="66" spans="2:23" x14ac:dyDescent="0.2">
      <c r="Q66" s="108"/>
      <c r="R66" s="109"/>
      <c r="S66" s="109"/>
      <c r="T66" s="108"/>
      <c r="U66" s="108"/>
      <c r="V66" s="108"/>
      <c r="W66" s="108"/>
    </row>
    <row r="67" spans="2:23" x14ac:dyDescent="0.2">
      <c r="Q67" s="108"/>
      <c r="R67" s="109"/>
      <c r="S67" s="109"/>
      <c r="T67" s="108"/>
      <c r="U67" s="108"/>
      <c r="V67" s="108"/>
      <c r="W67" s="108"/>
    </row>
    <row r="68" spans="2:23" x14ac:dyDescent="0.2">
      <c r="Q68" s="108"/>
      <c r="R68" s="109"/>
      <c r="S68" s="109"/>
      <c r="T68" s="108"/>
      <c r="U68" s="108"/>
      <c r="V68" s="108"/>
      <c r="W68" s="108"/>
    </row>
    <row r="69" spans="2:23" x14ac:dyDescent="0.2">
      <c r="Q69" s="108"/>
      <c r="R69" s="109"/>
      <c r="S69" s="109"/>
      <c r="T69" s="108"/>
      <c r="U69" s="108"/>
      <c r="V69" s="108"/>
      <c r="W69" s="108"/>
    </row>
    <row r="70" spans="2:23" x14ac:dyDescent="0.2">
      <c r="B70" s="32" t="s">
        <v>22</v>
      </c>
      <c r="Q70" s="108"/>
      <c r="R70" s="109"/>
      <c r="S70" s="109"/>
      <c r="T70" s="108"/>
      <c r="U70" s="108"/>
      <c r="V70" s="108"/>
      <c r="W70" s="108"/>
    </row>
    <row r="71" spans="2:23" x14ac:dyDescent="0.2">
      <c r="Q71" s="108"/>
      <c r="R71" s="109"/>
      <c r="S71" s="109"/>
      <c r="T71" s="108"/>
      <c r="U71" s="108"/>
      <c r="V71" s="108"/>
      <c r="W71" s="108"/>
    </row>
    <row r="72" spans="2:23" x14ac:dyDescent="0.2">
      <c r="Q72" s="108"/>
      <c r="R72" s="109"/>
      <c r="S72" s="109"/>
      <c r="T72" s="108"/>
      <c r="U72" s="108"/>
      <c r="V72" s="108"/>
      <c r="W72" s="108"/>
    </row>
    <row r="73" spans="2:23" x14ac:dyDescent="0.2">
      <c r="Q73" s="108"/>
      <c r="R73" s="109"/>
      <c r="S73" s="109"/>
      <c r="T73" s="108"/>
      <c r="U73" s="108"/>
      <c r="V73" s="108"/>
      <c r="W73" s="108"/>
    </row>
    <row r="74" spans="2:23" x14ac:dyDescent="0.2">
      <c r="Q74" s="108"/>
      <c r="R74" s="109"/>
      <c r="S74" s="109"/>
      <c r="T74" s="108"/>
      <c r="U74" s="108"/>
      <c r="V74" s="108"/>
      <c r="W74" s="108"/>
    </row>
    <row r="75" spans="2:23" x14ac:dyDescent="0.2">
      <c r="Q75" s="108"/>
      <c r="R75" s="109"/>
      <c r="S75" s="109"/>
      <c r="T75" s="108"/>
      <c r="U75" s="108"/>
      <c r="V75" s="108"/>
      <c r="W75" s="108"/>
    </row>
    <row r="76" spans="2:23" x14ac:dyDescent="0.2">
      <c r="Q76" s="108"/>
      <c r="R76" s="109"/>
      <c r="S76" s="109"/>
      <c r="T76" s="108"/>
      <c r="U76" s="108"/>
      <c r="V76" s="108"/>
      <c r="W76" s="108"/>
    </row>
    <row r="77" spans="2:23" x14ac:dyDescent="0.2">
      <c r="Q77" s="108"/>
      <c r="R77" s="109"/>
      <c r="S77" s="109"/>
      <c r="T77" s="108"/>
      <c r="U77" s="108"/>
      <c r="V77" s="108"/>
      <c r="W77" s="108"/>
    </row>
    <row r="78" spans="2:23" x14ac:dyDescent="0.2">
      <c r="Q78" s="108"/>
      <c r="R78" s="109"/>
      <c r="S78" s="109"/>
      <c r="T78" s="108"/>
      <c r="U78" s="108"/>
      <c r="V78" s="108"/>
      <c r="W78" s="108"/>
    </row>
    <row r="79" spans="2:23" x14ac:dyDescent="0.2">
      <c r="Q79" s="108"/>
      <c r="R79" s="109"/>
      <c r="S79" s="109"/>
      <c r="T79" s="108"/>
      <c r="U79" s="108"/>
      <c r="V79" s="108"/>
      <c r="W79" s="108"/>
    </row>
    <row r="80" spans="2:23" x14ac:dyDescent="0.2">
      <c r="Q80" s="108"/>
      <c r="R80" s="109"/>
      <c r="S80" s="109"/>
      <c r="T80" s="108"/>
      <c r="U80" s="108"/>
      <c r="V80" s="108"/>
      <c r="W80" s="108"/>
    </row>
    <row r="81" spans="17:23" x14ac:dyDescent="0.2">
      <c r="Q81" s="108"/>
      <c r="R81" s="109"/>
      <c r="S81" s="109"/>
      <c r="T81" s="108"/>
      <c r="U81" s="108"/>
      <c r="V81" s="108"/>
      <c r="W81" s="108"/>
    </row>
  </sheetData>
  <mergeCells count="4">
    <mergeCell ref="B7:F7"/>
    <mergeCell ref="B8:F8"/>
    <mergeCell ref="B9:F9"/>
    <mergeCell ref="B10:F10"/>
  </mergeCells>
  <printOptions horizontalCentered="1"/>
  <pageMargins left="0.15748031496062992" right="0.15748031496062992" top="0.19685039370078741" bottom="0.15748031496062992" header="0.15748031496062992" footer="0.15748031496062992"/>
  <pageSetup scale="53" orientation="landscape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06A3DF-4BE8-450D-A704-1815F8DF0CD3}">
  <dimension ref="B1:W81"/>
  <sheetViews>
    <sheetView showGridLines="0" view="pageBreakPreview" topLeftCell="A10" zoomScaleNormal="100" zoomScaleSheetLayoutView="100" workbookViewId="0">
      <selection activeCell="G6" sqref="G6"/>
    </sheetView>
  </sheetViews>
  <sheetFormatPr baseColWidth="10" defaultRowHeight="14.25" x14ac:dyDescent="0.2"/>
  <cols>
    <col min="1" max="1" width="0.5703125" style="105" customWidth="1"/>
    <col min="2" max="2" width="47.140625" style="105" customWidth="1"/>
    <col min="3" max="3" width="26" style="105" customWidth="1"/>
    <col min="4" max="5" width="18.5703125" style="105" customWidth="1"/>
    <col min="6" max="6" width="18.7109375" style="105" customWidth="1"/>
    <col min="7" max="7" width="5.42578125" style="105" customWidth="1"/>
    <col min="8" max="8" width="3" style="105" customWidth="1"/>
    <col min="9" max="9" width="12.5703125" style="105" customWidth="1"/>
    <col min="10" max="10" width="14.140625" style="105" bestFit="1" customWidth="1"/>
    <col min="11" max="13" width="11.42578125" style="105"/>
    <col min="14" max="14" width="11.42578125" style="105" customWidth="1"/>
    <col min="15" max="15" width="12.5703125" style="105" customWidth="1"/>
    <col min="16" max="16" width="11.140625" style="105" customWidth="1"/>
    <col min="17" max="17" width="12" style="105" customWidth="1"/>
    <col min="18" max="18" width="18" style="106" customWidth="1"/>
    <col min="19" max="19" width="19.140625" style="106" customWidth="1"/>
    <col min="20" max="20" width="23.28515625" style="105" customWidth="1"/>
    <col min="21" max="16384" width="11.42578125" style="105"/>
  </cols>
  <sheetData>
    <row r="1" spans="2:22" ht="3.75" customHeight="1" x14ac:dyDescent="0.2"/>
    <row r="2" spans="2:22" x14ac:dyDescent="0.2">
      <c r="B2" s="107"/>
      <c r="C2" s="107"/>
      <c r="D2" s="107"/>
      <c r="E2" s="107"/>
      <c r="F2" s="107"/>
      <c r="G2" s="6"/>
      <c r="Q2" s="108"/>
      <c r="R2" s="109"/>
      <c r="S2" s="109"/>
      <c r="T2" s="108"/>
      <c r="U2" s="108"/>
      <c r="V2" s="108"/>
    </row>
    <row r="3" spans="2:22" x14ac:dyDescent="0.2">
      <c r="B3" s="107"/>
      <c r="C3" s="107"/>
      <c r="D3" s="107"/>
      <c r="E3" s="107"/>
      <c r="F3" s="107"/>
      <c r="G3" s="110"/>
      <c r="Q3" s="108"/>
      <c r="R3" s="109"/>
      <c r="S3" s="109"/>
      <c r="T3" s="108"/>
      <c r="U3" s="108"/>
      <c r="V3" s="108"/>
    </row>
    <row r="4" spans="2:22" x14ac:dyDescent="0.2">
      <c r="B4" s="107"/>
      <c r="C4" s="107"/>
      <c r="D4" s="107"/>
      <c r="E4" s="107"/>
      <c r="F4" s="107"/>
      <c r="G4" s="110"/>
      <c r="Q4" s="108"/>
      <c r="R4" s="109"/>
      <c r="S4" s="109"/>
      <c r="T4" s="108"/>
      <c r="U4" s="108"/>
      <c r="V4" s="108"/>
    </row>
    <row r="5" spans="2:22" x14ac:dyDescent="0.2">
      <c r="B5" s="107"/>
      <c r="C5" s="107"/>
      <c r="D5" s="107"/>
      <c r="E5" s="107"/>
      <c r="F5" s="107"/>
      <c r="G5" s="110"/>
      <c r="Q5" s="111"/>
      <c r="R5" s="112"/>
      <c r="S5" s="112"/>
      <c r="T5" s="111"/>
      <c r="U5" s="108"/>
      <c r="V5" s="108"/>
    </row>
    <row r="6" spans="2:22" x14ac:dyDescent="0.2">
      <c r="B6" s="107"/>
      <c r="C6" s="107"/>
      <c r="D6" s="107"/>
      <c r="E6" s="107"/>
      <c r="F6" s="107"/>
      <c r="Q6" s="111"/>
      <c r="R6" s="112"/>
      <c r="S6" s="112"/>
      <c r="T6" s="111"/>
      <c r="U6" s="108"/>
      <c r="V6" s="108"/>
    </row>
    <row r="7" spans="2:22" ht="15.75" x14ac:dyDescent="0.25">
      <c r="B7" s="152" t="s">
        <v>0</v>
      </c>
      <c r="C7" s="152"/>
      <c r="D7" s="152"/>
      <c r="E7" s="152"/>
      <c r="F7" s="152"/>
      <c r="Q7" s="111"/>
      <c r="R7" s="112"/>
      <c r="S7" s="112"/>
      <c r="T7" s="111"/>
      <c r="U7" s="108"/>
      <c r="V7" s="108"/>
    </row>
    <row r="8" spans="2:22" ht="15" customHeight="1" x14ac:dyDescent="0.25">
      <c r="B8" s="152" t="s">
        <v>1</v>
      </c>
      <c r="C8" s="152"/>
      <c r="D8" s="152"/>
      <c r="E8" s="152"/>
      <c r="F8" s="152"/>
      <c r="Q8" s="111"/>
      <c r="R8" s="112"/>
      <c r="S8" s="112"/>
      <c r="T8" s="111"/>
      <c r="U8" s="108"/>
      <c r="V8" s="108"/>
    </row>
    <row r="9" spans="2:22" ht="15.75" x14ac:dyDescent="0.25">
      <c r="B9" s="152" t="s">
        <v>2</v>
      </c>
      <c r="C9" s="152"/>
      <c r="D9" s="152"/>
      <c r="E9" s="152"/>
      <c r="F9" s="152"/>
      <c r="Q9" s="113"/>
      <c r="R9" s="87"/>
      <c r="S9" s="87"/>
      <c r="T9" s="114"/>
      <c r="U9" s="108"/>
      <c r="V9" s="108"/>
    </row>
    <row r="10" spans="2:22" ht="15.75" x14ac:dyDescent="0.25">
      <c r="B10" s="152" t="s">
        <v>133</v>
      </c>
      <c r="C10" s="152"/>
      <c r="D10" s="152"/>
      <c r="E10" s="152"/>
      <c r="F10" s="152"/>
      <c r="O10" s="115"/>
      <c r="P10" s="115"/>
      <c r="Q10" s="113"/>
      <c r="R10" s="87" t="s">
        <v>3</v>
      </c>
      <c r="S10" s="87" t="s">
        <v>4</v>
      </c>
      <c r="T10" s="114"/>
      <c r="U10" s="108"/>
      <c r="V10" s="108"/>
    </row>
    <row r="11" spans="2:22" ht="15.75" x14ac:dyDescent="0.2">
      <c r="B11" s="116" t="s">
        <v>5</v>
      </c>
      <c r="C11" s="117" t="s">
        <v>3</v>
      </c>
      <c r="D11" s="118" t="s">
        <v>4</v>
      </c>
      <c r="E11" s="118" t="s">
        <v>6</v>
      </c>
      <c r="F11" s="119" t="s">
        <v>7</v>
      </c>
      <c r="I11" s="120"/>
      <c r="J11" s="120"/>
      <c r="K11" s="120"/>
      <c r="L11" s="120"/>
      <c r="O11" s="115"/>
      <c r="P11" s="115"/>
      <c r="Q11" s="121"/>
      <c r="R11" s="87">
        <f>1-S11</f>
        <v>2.0740448696891733E-2</v>
      </c>
      <c r="S11" s="87">
        <f>D14/C14</f>
        <v>0.97925955130310827</v>
      </c>
      <c r="T11" s="122"/>
      <c r="U11" s="108"/>
      <c r="V11" s="108"/>
    </row>
    <row r="12" spans="2:22" ht="15" x14ac:dyDescent="0.2">
      <c r="B12" s="123" t="s">
        <v>8</v>
      </c>
      <c r="C12" s="124">
        <f>SUM(C13:C16)</f>
        <v>565481485</v>
      </c>
      <c r="D12" s="124">
        <f>SUM(D13:D16)</f>
        <v>562270454.40999997</v>
      </c>
      <c r="E12" s="124">
        <f>D12-C12</f>
        <v>-3211030.5900000334</v>
      </c>
      <c r="F12" s="125">
        <f>D12/C12</f>
        <v>0.99432159907056894</v>
      </c>
      <c r="I12" s="120"/>
      <c r="J12" s="120"/>
      <c r="K12" s="120"/>
      <c r="L12" s="120"/>
      <c r="M12" s="120"/>
      <c r="N12" s="120"/>
      <c r="O12" s="115"/>
      <c r="P12" s="115"/>
      <c r="Q12" s="121"/>
      <c r="R12" s="87">
        <f>1-S12</f>
        <v>2.0196340784965905E-2</v>
      </c>
      <c r="S12" s="87">
        <f>D15/C15</f>
        <v>0.9798036592150341</v>
      </c>
      <c r="T12" s="122"/>
      <c r="U12" s="108"/>
      <c r="V12" s="108"/>
    </row>
    <row r="13" spans="2:22" x14ac:dyDescent="0.2">
      <c r="B13" s="24" t="s">
        <v>9</v>
      </c>
      <c r="C13" s="55">
        <v>16072429</v>
      </c>
      <c r="D13" s="55">
        <v>16072429</v>
      </c>
      <c r="E13" s="55">
        <f>D13-C13</f>
        <v>0</v>
      </c>
      <c r="F13" s="54">
        <f>D13/C13</f>
        <v>1</v>
      </c>
      <c r="I13" s="120"/>
      <c r="J13" s="126"/>
      <c r="K13" s="126"/>
      <c r="L13" s="126"/>
      <c r="O13" s="115"/>
      <c r="P13" s="115"/>
      <c r="Q13" s="121"/>
      <c r="R13" s="87">
        <f>1-S13</f>
        <v>-1.0207637359905126</v>
      </c>
      <c r="S13" s="87">
        <f>D16/C16</f>
        <v>2.0207637359905126</v>
      </c>
      <c r="T13" s="122"/>
      <c r="U13" s="108"/>
      <c r="V13" s="108"/>
    </row>
    <row r="14" spans="2:22" x14ac:dyDescent="0.2">
      <c r="B14" s="24" t="s">
        <v>10</v>
      </c>
      <c r="C14" s="55">
        <v>330570754.76999998</v>
      </c>
      <c r="D14" s="55">
        <v>323714568.99000001</v>
      </c>
      <c r="E14" s="55">
        <f t="shared" ref="E14:E15" si="0">D14-C14</f>
        <v>-6856185.7799999714</v>
      </c>
      <c r="F14" s="54">
        <f t="shared" ref="F14:F15" si="1">D14/C14</f>
        <v>0.97925955130310827</v>
      </c>
      <c r="I14" s="120"/>
      <c r="J14" s="126"/>
      <c r="L14" s="126"/>
      <c r="O14" s="115"/>
      <c r="P14" s="115"/>
      <c r="Q14" s="121"/>
      <c r="R14" s="127"/>
      <c r="S14" s="127"/>
      <c r="T14" s="122"/>
      <c r="U14" s="108"/>
      <c r="V14" s="108"/>
    </row>
    <row r="15" spans="2:22" x14ac:dyDescent="0.2">
      <c r="B15" s="24" t="s">
        <v>11</v>
      </c>
      <c r="C15" s="55">
        <v>211090753.28999999</v>
      </c>
      <c r="D15" s="55">
        <v>206827492.5</v>
      </c>
      <c r="E15" s="55">
        <f t="shared" si="0"/>
        <v>-4263260.7899999917</v>
      </c>
      <c r="F15" s="54">
        <f t="shared" si="1"/>
        <v>0.9798036592150341</v>
      </c>
      <c r="I15" s="120"/>
      <c r="J15" s="126"/>
      <c r="L15" s="126"/>
      <c r="O15" s="115"/>
      <c r="P15" s="115"/>
      <c r="Q15" s="121"/>
      <c r="R15" s="127"/>
      <c r="S15" s="127"/>
      <c r="T15" s="122"/>
      <c r="U15" s="108"/>
      <c r="V15" s="108"/>
    </row>
    <row r="16" spans="2:22" x14ac:dyDescent="0.2">
      <c r="B16" s="24" t="s">
        <v>12</v>
      </c>
      <c r="C16" s="55">
        <v>7747547.9400000004</v>
      </c>
      <c r="D16" s="55">
        <v>15655963.92</v>
      </c>
      <c r="E16" s="55">
        <f>D16-C16</f>
        <v>7908415.9799999995</v>
      </c>
      <c r="F16" s="54">
        <f>D16/C16</f>
        <v>2.0207637359905126</v>
      </c>
      <c r="I16" s="120"/>
      <c r="J16" s="126"/>
      <c r="L16" s="126"/>
      <c r="O16" s="115"/>
      <c r="P16" s="115"/>
      <c r="Q16" s="121"/>
      <c r="R16" s="127"/>
      <c r="S16" s="127"/>
      <c r="T16" s="122"/>
      <c r="U16" s="108"/>
      <c r="V16" s="108"/>
    </row>
    <row r="17" spans="2:23" ht="15.75" x14ac:dyDescent="0.2">
      <c r="B17" s="116" t="s">
        <v>13</v>
      </c>
      <c r="C17" s="117" t="s">
        <v>3</v>
      </c>
      <c r="D17" s="118" t="s">
        <v>4</v>
      </c>
      <c r="E17" s="118" t="s">
        <v>6</v>
      </c>
      <c r="F17" s="119" t="s">
        <v>7</v>
      </c>
      <c r="G17" s="115"/>
      <c r="I17" s="120"/>
      <c r="J17" s="120"/>
      <c r="K17" s="120"/>
      <c r="O17" s="115"/>
      <c r="P17" s="115"/>
      <c r="Q17" s="121"/>
      <c r="R17" s="127"/>
      <c r="S17" s="127"/>
      <c r="T17" s="122"/>
      <c r="U17" s="108"/>
      <c r="V17" s="108"/>
    </row>
    <row r="18" spans="2:23" ht="15" x14ac:dyDescent="0.2">
      <c r="B18" s="123" t="s">
        <v>14</v>
      </c>
      <c r="C18" s="124">
        <f>SUM(C19:C25)</f>
        <v>749929308</v>
      </c>
      <c r="D18" s="124">
        <f t="shared" ref="D18" si="2">SUM(D19:D25)</f>
        <v>513015777.25</v>
      </c>
      <c r="E18" s="124">
        <f>D18-C18</f>
        <v>-236913530.75</v>
      </c>
      <c r="F18" s="125">
        <f>D18/C18</f>
        <v>0.68408551549768204</v>
      </c>
      <c r="G18" s="115"/>
      <c r="I18" s="128"/>
      <c r="J18" s="128"/>
      <c r="K18" s="128"/>
      <c r="L18" s="128"/>
      <c r="M18" s="120"/>
      <c r="N18" s="120"/>
      <c r="Q18" s="121"/>
      <c r="R18" s="127"/>
      <c r="S18" s="127"/>
      <c r="T18" s="122"/>
      <c r="U18" s="108"/>
      <c r="V18" s="108"/>
    </row>
    <row r="19" spans="2:23" x14ac:dyDescent="0.2">
      <c r="B19" s="24" t="s">
        <v>48</v>
      </c>
      <c r="C19" s="55">
        <v>405091334</v>
      </c>
      <c r="D19" s="55">
        <v>400442351.56999999</v>
      </c>
      <c r="E19" s="55">
        <f>D19-C19</f>
        <v>-4648982.4300000072</v>
      </c>
      <c r="F19" s="54">
        <f>D19/C19</f>
        <v>0.98852361914510867</v>
      </c>
      <c r="G19" s="115"/>
      <c r="I19" s="120"/>
      <c r="J19" s="126"/>
      <c r="L19" s="128"/>
      <c r="Q19" s="121"/>
      <c r="R19" s="127"/>
      <c r="S19" s="127"/>
      <c r="T19" s="122"/>
      <c r="U19" s="108"/>
      <c r="V19" s="108"/>
    </row>
    <row r="20" spans="2:23" x14ac:dyDescent="0.2">
      <c r="B20" s="24" t="s">
        <v>49</v>
      </c>
      <c r="C20" s="55">
        <v>127001286</v>
      </c>
      <c r="D20" s="55">
        <v>97795210.930000007</v>
      </c>
      <c r="E20" s="55">
        <f t="shared" ref="E20:E25" si="3">D20-C20</f>
        <v>-29206075.069999993</v>
      </c>
      <c r="F20" s="54">
        <f t="shared" ref="F20:F24" si="4">D20/C20</f>
        <v>0.77003323360048503</v>
      </c>
      <c r="G20" s="115"/>
      <c r="I20" s="120"/>
      <c r="J20" s="126"/>
      <c r="L20" s="128"/>
      <c r="Q20" s="121"/>
      <c r="R20" s="127"/>
      <c r="S20" s="127"/>
      <c r="T20" s="122"/>
      <c r="U20" s="108"/>
      <c r="V20" s="108"/>
    </row>
    <row r="21" spans="2:23" x14ac:dyDescent="0.2">
      <c r="B21" s="24" t="s">
        <v>17</v>
      </c>
      <c r="C21" s="55">
        <v>9168264</v>
      </c>
      <c r="D21" s="55">
        <v>10148051.25</v>
      </c>
      <c r="E21" s="55">
        <f t="shared" si="3"/>
        <v>979787.25</v>
      </c>
      <c r="F21" s="54">
        <f t="shared" si="4"/>
        <v>1.1068672597124167</v>
      </c>
      <c r="G21" s="115"/>
      <c r="I21" s="120"/>
      <c r="J21" s="126"/>
      <c r="L21" s="128"/>
      <c r="Q21" s="121"/>
      <c r="R21" s="127"/>
      <c r="S21" s="127"/>
      <c r="T21" s="122"/>
      <c r="U21" s="108"/>
      <c r="V21" s="108"/>
      <c r="W21" s="108"/>
    </row>
    <row r="22" spans="2:23" x14ac:dyDescent="0.2">
      <c r="B22" s="24" t="s">
        <v>18</v>
      </c>
      <c r="C22" s="55">
        <v>3990000</v>
      </c>
      <c r="D22" s="55">
        <v>1824028.5</v>
      </c>
      <c r="E22" s="55">
        <f t="shared" si="3"/>
        <v>-2165971.5</v>
      </c>
      <c r="F22" s="54">
        <f t="shared" si="4"/>
        <v>0.45715</v>
      </c>
      <c r="G22" s="115"/>
      <c r="I22" s="120"/>
      <c r="J22" s="126"/>
      <c r="L22" s="128"/>
      <c r="Q22" s="121"/>
      <c r="R22" s="127"/>
      <c r="S22" s="127"/>
      <c r="T22" s="122"/>
      <c r="U22" s="108"/>
      <c r="V22" s="108"/>
      <c r="W22" s="108"/>
    </row>
    <row r="23" spans="2:23" ht="14.25" customHeight="1" x14ac:dyDescent="0.2">
      <c r="B23" s="24" t="s">
        <v>19</v>
      </c>
      <c r="C23" s="55">
        <v>0</v>
      </c>
      <c r="D23" s="55">
        <v>0</v>
      </c>
      <c r="E23" s="55">
        <f>D23-C23</f>
        <v>0</v>
      </c>
      <c r="F23" s="54">
        <v>0</v>
      </c>
      <c r="G23" s="115"/>
      <c r="I23" s="120"/>
      <c r="J23" s="126"/>
      <c r="L23" s="128"/>
      <c r="Q23" s="121"/>
      <c r="R23" s="87" t="s">
        <v>3</v>
      </c>
      <c r="S23" s="87" t="s">
        <v>4</v>
      </c>
      <c r="T23" s="129"/>
      <c r="U23" s="108"/>
      <c r="V23" s="108"/>
      <c r="W23" s="108"/>
    </row>
    <row r="24" spans="2:23" x14ac:dyDescent="0.2">
      <c r="B24" s="24" t="s">
        <v>50</v>
      </c>
      <c r="C24" s="55">
        <v>204678424</v>
      </c>
      <c r="D24" s="55">
        <v>2806135</v>
      </c>
      <c r="E24" s="55">
        <f t="shared" si="3"/>
        <v>-201872289</v>
      </c>
      <c r="F24" s="54">
        <f t="shared" si="4"/>
        <v>1.3709969742585081E-2</v>
      </c>
      <c r="G24" s="115"/>
      <c r="I24" s="120"/>
      <c r="J24" s="126"/>
      <c r="L24" s="128"/>
      <c r="Q24" s="121"/>
      <c r="R24" s="87">
        <f>IFERROR(ABS(1-S24),0)</f>
        <v>1.1476380854891333E-2</v>
      </c>
      <c r="S24" s="87">
        <f>IFERROR(D19/C19,0)</f>
        <v>0.98852361914510867</v>
      </c>
      <c r="T24" s="129"/>
      <c r="U24" s="108"/>
      <c r="V24" s="108"/>
      <c r="W24" s="108"/>
    </row>
    <row r="25" spans="2:23" x14ac:dyDescent="0.2">
      <c r="B25" s="28" t="s">
        <v>21</v>
      </c>
      <c r="C25" s="52">
        <v>0</v>
      </c>
      <c r="D25" s="52">
        <v>0</v>
      </c>
      <c r="E25" s="52">
        <f t="shared" si="3"/>
        <v>0</v>
      </c>
      <c r="F25" s="51">
        <v>0</v>
      </c>
      <c r="G25" s="115"/>
      <c r="J25" s="126"/>
      <c r="L25" s="128"/>
      <c r="Q25" s="121"/>
      <c r="R25" s="87">
        <f t="shared" ref="R25:R29" si="5">IFERROR(ABS(1-S25),0)</f>
        <v>0.22996676639951497</v>
      </c>
      <c r="S25" s="87">
        <f t="shared" ref="S25" si="6">IFERROR(D20/C20,0)</f>
        <v>0.77003323360048503</v>
      </c>
      <c r="T25" s="130"/>
      <c r="U25" s="108"/>
      <c r="V25" s="108"/>
      <c r="W25" s="108"/>
    </row>
    <row r="26" spans="2:23" x14ac:dyDescent="0.2">
      <c r="B26" s="140" t="s">
        <v>22</v>
      </c>
      <c r="H26" s="126"/>
      <c r="Q26" s="121"/>
      <c r="R26" s="87">
        <f t="shared" si="5"/>
        <v>0.54285000000000005</v>
      </c>
      <c r="S26" s="87">
        <f>IFERROR(D22/C22,0)</f>
        <v>0.45715</v>
      </c>
      <c r="T26" s="131"/>
      <c r="U26" s="108"/>
      <c r="V26" s="108"/>
      <c r="W26" s="108"/>
    </row>
    <row r="27" spans="2:23" x14ac:dyDescent="0.2">
      <c r="Q27" s="121"/>
      <c r="R27" s="87">
        <f t="shared" si="5"/>
        <v>1</v>
      </c>
      <c r="S27" s="87">
        <f>IFERROR(D23/C23,0)</f>
        <v>0</v>
      </c>
      <c r="T27" s="129"/>
      <c r="U27" s="108"/>
      <c r="V27" s="108"/>
      <c r="W27" s="108"/>
    </row>
    <row r="28" spans="2:23" x14ac:dyDescent="0.2">
      <c r="B28" s="132"/>
      <c r="Q28" s="121"/>
      <c r="R28" s="87">
        <f t="shared" si="5"/>
        <v>0.98629003025741491</v>
      </c>
      <c r="S28" s="87">
        <f>IFERROR(D24/C24,0)</f>
        <v>1.3709969742585081E-2</v>
      </c>
      <c r="T28" s="129"/>
      <c r="U28" s="108"/>
      <c r="V28" s="108"/>
      <c r="W28" s="108"/>
    </row>
    <row r="29" spans="2:23" x14ac:dyDescent="0.2">
      <c r="Q29" s="121"/>
      <c r="R29" s="87">
        <f t="shared" si="5"/>
        <v>1</v>
      </c>
      <c r="S29" s="87">
        <f>IFERROR(D25/C25,0)</f>
        <v>0</v>
      </c>
      <c r="T29" s="129"/>
      <c r="U29" s="108"/>
      <c r="V29" s="108"/>
      <c r="W29" s="108"/>
    </row>
    <row r="30" spans="2:23" x14ac:dyDescent="0.2">
      <c r="Q30" s="113"/>
      <c r="R30" s="133"/>
      <c r="S30" s="133"/>
      <c r="T30" s="130"/>
      <c r="U30" s="108"/>
      <c r="V30" s="108"/>
      <c r="W30" s="108"/>
    </row>
    <row r="31" spans="2:23" x14ac:dyDescent="0.2">
      <c r="Q31" s="113"/>
      <c r="R31" s="134"/>
      <c r="S31" s="134"/>
      <c r="T31" s="131"/>
      <c r="U31" s="108"/>
      <c r="V31" s="108"/>
      <c r="W31" s="108"/>
    </row>
    <row r="32" spans="2:23" x14ac:dyDescent="0.2">
      <c r="Q32" s="114"/>
      <c r="R32" s="131"/>
      <c r="S32" s="131"/>
      <c r="T32" s="131"/>
      <c r="U32" s="108"/>
      <c r="V32" s="108"/>
      <c r="W32" s="108"/>
    </row>
    <row r="33" spans="17:23" x14ac:dyDescent="0.2">
      <c r="Q33" s="111"/>
      <c r="R33" s="135"/>
      <c r="S33" s="135"/>
      <c r="T33" s="136"/>
      <c r="U33" s="108"/>
      <c r="V33" s="108"/>
      <c r="W33" s="108"/>
    </row>
    <row r="34" spans="17:23" x14ac:dyDescent="0.2">
      <c r="Q34" s="111"/>
      <c r="R34" s="137"/>
      <c r="S34" s="137"/>
      <c r="T34" s="111"/>
      <c r="U34" s="108"/>
      <c r="V34" s="108"/>
      <c r="W34" s="108"/>
    </row>
    <row r="35" spans="17:23" x14ac:dyDescent="0.2">
      <c r="Q35" s="111"/>
      <c r="R35" s="137"/>
      <c r="S35" s="137"/>
      <c r="T35" s="111"/>
      <c r="U35" s="108"/>
      <c r="V35" s="108"/>
      <c r="W35" s="108"/>
    </row>
    <row r="36" spans="17:23" x14ac:dyDescent="0.2">
      <c r="Q36" s="108"/>
      <c r="R36" s="138"/>
      <c r="S36" s="138"/>
      <c r="T36" s="108"/>
      <c r="U36" s="108"/>
      <c r="V36" s="108"/>
      <c r="W36" s="108"/>
    </row>
    <row r="37" spans="17:23" x14ac:dyDescent="0.2">
      <c r="Q37" s="108"/>
      <c r="R37" s="138"/>
      <c r="S37" s="138"/>
      <c r="T37" s="108"/>
      <c r="U37" s="108"/>
      <c r="V37" s="108"/>
      <c r="W37" s="108"/>
    </row>
    <row r="38" spans="17:23" x14ac:dyDescent="0.2">
      <c r="Q38" s="108"/>
      <c r="R38" s="138"/>
      <c r="S38" s="138"/>
      <c r="T38" s="108"/>
      <c r="U38" s="108"/>
      <c r="V38" s="108"/>
      <c r="W38" s="108"/>
    </row>
    <row r="39" spans="17:23" x14ac:dyDescent="0.2">
      <c r="Q39" s="108"/>
      <c r="R39" s="109"/>
      <c r="S39" s="109"/>
      <c r="T39" s="108"/>
      <c r="U39" s="108"/>
      <c r="V39" s="108"/>
      <c r="W39" s="108"/>
    </row>
    <row r="40" spans="17:23" x14ac:dyDescent="0.2">
      <c r="Q40" s="108"/>
      <c r="R40" s="109"/>
      <c r="S40" s="109"/>
      <c r="T40" s="108"/>
      <c r="U40" s="108"/>
      <c r="V40" s="108"/>
      <c r="W40" s="108"/>
    </row>
    <row r="41" spans="17:23" x14ac:dyDescent="0.2">
      <c r="Q41" s="108"/>
      <c r="R41" s="109"/>
      <c r="S41" s="109"/>
      <c r="T41" s="108"/>
      <c r="U41" s="108"/>
      <c r="V41" s="108"/>
      <c r="W41" s="108"/>
    </row>
    <row r="42" spans="17:23" x14ac:dyDescent="0.2">
      <c r="Q42" s="108"/>
      <c r="R42" s="109"/>
      <c r="S42" s="109"/>
      <c r="T42" s="108"/>
      <c r="U42" s="108"/>
      <c r="V42" s="108"/>
      <c r="W42" s="108"/>
    </row>
    <row r="43" spans="17:23" x14ac:dyDescent="0.2">
      <c r="Q43" s="108"/>
      <c r="R43" s="109"/>
      <c r="S43" s="109"/>
      <c r="T43" s="108"/>
      <c r="U43" s="108"/>
      <c r="V43" s="108"/>
      <c r="W43" s="108"/>
    </row>
    <row r="44" spans="17:23" x14ac:dyDescent="0.2">
      <c r="Q44" s="108"/>
      <c r="R44" s="109"/>
      <c r="S44" s="109"/>
      <c r="T44" s="108"/>
      <c r="U44" s="108"/>
      <c r="V44" s="108"/>
      <c r="W44" s="108"/>
    </row>
    <row r="45" spans="17:23" x14ac:dyDescent="0.2">
      <c r="Q45" s="108"/>
      <c r="R45" s="109"/>
      <c r="S45" s="109"/>
      <c r="T45" s="108"/>
      <c r="U45" s="108"/>
      <c r="V45" s="108"/>
      <c r="W45" s="108"/>
    </row>
    <row r="46" spans="17:23" x14ac:dyDescent="0.2">
      <c r="Q46" s="108"/>
      <c r="R46" s="109"/>
      <c r="S46" s="109"/>
      <c r="T46" s="108"/>
      <c r="U46" s="108"/>
      <c r="V46" s="108"/>
      <c r="W46" s="108"/>
    </row>
    <row r="47" spans="17:23" x14ac:dyDescent="0.2">
      <c r="Q47" s="108"/>
      <c r="R47" s="109"/>
      <c r="S47" s="109"/>
      <c r="T47" s="108"/>
      <c r="U47" s="108"/>
      <c r="V47" s="108"/>
      <c r="W47" s="108"/>
    </row>
    <row r="48" spans="17:23" x14ac:dyDescent="0.2">
      <c r="Q48" s="108"/>
      <c r="R48" s="109"/>
      <c r="S48" s="109"/>
      <c r="T48" s="108"/>
      <c r="U48" s="108"/>
      <c r="V48" s="108"/>
      <c r="W48" s="108"/>
    </row>
    <row r="49" spans="2:23" x14ac:dyDescent="0.2">
      <c r="B49" s="32" t="s">
        <v>22</v>
      </c>
      <c r="Q49" s="108"/>
      <c r="R49" s="109"/>
      <c r="S49" s="109"/>
      <c r="T49" s="108"/>
      <c r="U49" s="108"/>
      <c r="V49" s="108"/>
      <c r="W49" s="108"/>
    </row>
    <row r="50" spans="2:23" x14ac:dyDescent="0.2">
      <c r="Q50" s="108"/>
      <c r="R50" s="109"/>
      <c r="S50" s="109"/>
      <c r="T50" s="108"/>
      <c r="U50" s="108"/>
      <c r="V50" s="108"/>
      <c r="W50" s="108"/>
    </row>
    <row r="51" spans="2:23" x14ac:dyDescent="0.2">
      <c r="Q51" s="108"/>
      <c r="R51" s="109"/>
      <c r="S51" s="109"/>
      <c r="T51" s="108"/>
      <c r="U51" s="108"/>
      <c r="V51" s="108"/>
      <c r="W51" s="108"/>
    </row>
    <row r="52" spans="2:23" x14ac:dyDescent="0.2">
      <c r="Q52" s="108"/>
      <c r="R52" s="109"/>
      <c r="S52" s="109"/>
      <c r="T52" s="108"/>
      <c r="U52" s="108"/>
      <c r="V52" s="108"/>
      <c r="W52" s="108"/>
    </row>
    <row r="53" spans="2:23" x14ac:dyDescent="0.2">
      <c r="Q53" s="108"/>
      <c r="R53" s="109"/>
      <c r="S53" s="109"/>
      <c r="T53" s="108"/>
      <c r="U53" s="108"/>
      <c r="V53" s="108"/>
      <c r="W53" s="108"/>
    </row>
    <row r="54" spans="2:23" x14ac:dyDescent="0.2">
      <c r="Q54" s="108"/>
      <c r="R54" s="109"/>
      <c r="S54" s="109"/>
      <c r="T54" s="108"/>
      <c r="U54" s="108"/>
      <c r="V54" s="108"/>
      <c r="W54" s="108"/>
    </row>
    <row r="55" spans="2:23" x14ac:dyDescent="0.2">
      <c r="Q55" s="108"/>
      <c r="R55" s="109"/>
      <c r="S55" s="109"/>
      <c r="T55" s="108"/>
      <c r="U55" s="108"/>
      <c r="V55" s="108"/>
      <c r="W55" s="108"/>
    </row>
    <row r="56" spans="2:23" x14ac:dyDescent="0.2">
      <c r="Q56" s="108"/>
      <c r="R56" s="109"/>
      <c r="S56" s="109"/>
      <c r="T56" s="108"/>
      <c r="U56" s="108"/>
      <c r="V56" s="108"/>
      <c r="W56" s="108"/>
    </row>
    <row r="57" spans="2:23" x14ac:dyDescent="0.2">
      <c r="Q57" s="108"/>
      <c r="R57" s="109"/>
      <c r="S57" s="109"/>
      <c r="T57" s="108"/>
      <c r="U57" s="108"/>
      <c r="V57" s="108"/>
      <c r="W57" s="108"/>
    </row>
    <row r="58" spans="2:23" x14ac:dyDescent="0.2">
      <c r="Q58" s="108"/>
      <c r="R58" s="109"/>
      <c r="S58" s="109"/>
      <c r="T58" s="108"/>
      <c r="U58" s="108"/>
      <c r="V58" s="108"/>
      <c r="W58" s="108"/>
    </row>
    <row r="59" spans="2:23" x14ac:dyDescent="0.2">
      <c r="Q59" s="108"/>
      <c r="R59" s="109"/>
      <c r="S59" s="109"/>
      <c r="T59" s="108"/>
      <c r="U59" s="108"/>
      <c r="V59" s="108"/>
      <c r="W59" s="108"/>
    </row>
    <row r="60" spans="2:23" x14ac:dyDescent="0.2">
      <c r="Q60" s="108"/>
      <c r="R60" s="109"/>
      <c r="S60" s="109"/>
      <c r="T60" s="108"/>
      <c r="U60" s="108"/>
      <c r="V60" s="108"/>
      <c r="W60" s="108"/>
    </row>
    <row r="61" spans="2:23" x14ac:dyDescent="0.2">
      <c r="Q61" s="108"/>
      <c r="R61" s="109"/>
      <c r="S61" s="109"/>
      <c r="T61" s="108"/>
      <c r="U61" s="108"/>
      <c r="V61" s="108"/>
      <c r="W61" s="108"/>
    </row>
    <row r="62" spans="2:23" x14ac:dyDescent="0.2">
      <c r="Q62" s="108"/>
      <c r="R62" s="109"/>
      <c r="S62" s="109"/>
      <c r="T62" s="108"/>
      <c r="U62" s="108"/>
      <c r="V62" s="108"/>
      <c r="W62" s="108"/>
    </row>
    <row r="63" spans="2:23" x14ac:dyDescent="0.2">
      <c r="Q63" s="108"/>
      <c r="R63" s="109"/>
      <c r="S63" s="109"/>
      <c r="T63" s="108"/>
      <c r="U63" s="108"/>
      <c r="V63" s="108"/>
      <c r="W63" s="108"/>
    </row>
    <row r="64" spans="2:23" x14ac:dyDescent="0.2">
      <c r="Q64" s="108"/>
      <c r="R64" s="109"/>
      <c r="S64" s="109"/>
      <c r="T64" s="108"/>
      <c r="U64" s="108"/>
      <c r="V64" s="108"/>
      <c r="W64" s="108"/>
    </row>
    <row r="65" spans="2:23" x14ac:dyDescent="0.2">
      <c r="Q65" s="108"/>
      <c r="R65" s="109"/>
      <c r="S65" s="109"/>
      <c r="T65" s="108"/>
      <c r="U65" s="108"/>
      <c r="V65" s="108"/>
      <c r="W65" s="108"/>
    </row>
    <row r="66" spans="2:23" x14ac:dyDescent="0.2">
      <c r="Q66" s="108"/>
      <c r="R66" s="109"/>
      <c r="S66" s="109"/>
      <c r="T66" s="108"/>
      <c r="U66" s="108"/>
      <c r="V66" s="108"/>
      <c r="W66" s="108"/>
    </row>
    <row r="67" spans="2:23" x14ac:dyDescent="0.2">
      <c r="Q67" s="108"/>
      <c r="R67" s="109"/>
      <c r="S67" s="109"/>
      <c r="T67" s="108"/>
      <c r="U67" s="108"/>
      <c r="V67" s="108"/>
      <c r="W67" s="108"/>
    </row>
    <row r="68" spans="2:23" x14ac:dyDescent="0.2">
      <c r="Q68" s="108"/>
      <c r="R68" s="109"/>
      <c r="S68" s="109"/>
      <c r="T68" s="108"/>
      <c r="U68" s="108"/>
      <c r="V68" s="108"/>
      <c r="W68" s="108"/>
    </row>
    <row r="69" spans="2:23" x14ac:dyDescent="0.2">
      <c r="Q69" s="108"/>
      <c r="R69" s="109"/>
      <c r="S69" s="109"/>
      <c r="T69" s="108"/>
      <c r="U69" s="108"/>
      <c r="V69" s="108"/>
      <c r="W69" s="108"/>
    </row>
    <row r="70" spans="2:23" x14ac:dyDescent="0.2">
      <c r="B70" s="32" t="s">
        <v>22</v>
      </c>
      <c r="Q70" s="108"/>
      <c r="R70" s="109"/>
      <c r="S70" s="109"/>
      <c r="T70" s="108"/>
      <c r="U70" s="108"/>
      <c r="V70" s="108"/>
      <c r="W70" s="108"/>
    </row>
    <row r="71" spans="2:23" x14ac:dyDescent="0.2">
      <c r="Q71" s="108"/>
      <c r="R71" s="109"/>
      <c r="S71" s="109"/>
      <c r="T71" s="108"/>
      <c r="U71" s="108"/>
      <c r="V71" s="108"/>
      <c r="W71" s="108"/>
    </row>
    <row r="72" spans="2:23" x14ac:dyDescent="0.2">
      <c r="Q72" s="108"/>
      <c r="R72" s="109"/>
      <c r="S72" s="109"/>
      <c r="T72" s="108"/>
      <c r="U72" s="108"/>
      <c r="V72" s="108"/>
      <c r="W72" s="108"/>
    </row>
    <row r="73" spans="2:23" x14ac:dyDescent="0.2">
      <c r="Q73" s="108"/>
      <c r="R73" s="109"/>
      <c r="S73" s="109"/>
      <c r="T73" s="108"/>
      <c r="U73" s="108"/>
      <c r="V73" s="108"/>
      <c r="W73" s="108"/>
    </row>
    <row r="74" spans="2:23" x14ac:dyDescent="0.2">
      <c r="Q74" s="108"/>
      <c r="R74" s="109"/>
      <c r="S74" s="109"/>
      <c r="T74" s="108"/>
      <c r="U74" s="108"/>
      <c r="V74" s="108"/>
      <c r="W74" s="108"/>
    </row>
    <row r="75" spans="2:23" x14ac:dyDescent="0.2">
      <c r="Q75" s="108"/>
      <c r="R75" s="109"/>
      <c r="S75" s="109"/>
      <c r="T75" s="108"/>
      <c r="U75" s="108"/>
      <c r="V75" s="108"/>
      <c r="W75" s="108"/>
    </row>
    <row r="76" spans="2:23" x14ac:dyDescent="0.2">
      <c r="Q76" s="108"/>
      <c r="R76" s="109"/>
      <c r="S76" s="109"/>
      <c r="T76" s="108"/>
      <c r="U76" s="108"/>
      <c r="V76" s="108"/>
      <c r="W76" s="108"/>
    </row>
    <row r="77" spans="2:23" x14ac:dyDescent="0.2">
      <c r="Q77" s="108"/>
      <c r="R77" s="109"/>
      <c r="S77" s="109"/>
      <c r="T77" s="108"/>
      <c r="U77" s="108"/>
      <c r="V77" s="108"/>
      <c r="W77" s="108"/>
    </row>
    <row r="78" spans="2:23" x14ac:dyDescent="0.2">
      <c r="Q78" s="108"/>
      <c r="R78" s="109"/>
      <c r="S78" s="109"/>
      <c r="T78" s="108"/>
      <c r="U78" s="108"/>
      <c r="V78" s="108"/>
      <c r="W78" s="108"/>
    </row>
    <row r="79" spans="2:23" x14ac:dyDescent="0.2">
      <c r="Q79" s="108"/>
      <c r="R79" s="109"/>
      <c r="S79" s="109"/>
      <c r="T79" s="108"/>
      <c r="U79" s="108"/>
      <c r="V79" s="108"/>
      <c r="W79" s="108"/>
    </row>
    <row r="80" spans="2:23" x14ac:dyDescent="0.2">
      <c r="Q80" s="108"/>
      <c r="R80" s="109"/>
      <c r="S80" s="109"/>
      <c r="T80" s="108"/>
      <c r="U80" s="108"/>
      <c r="V80" s="108"/>
      <c r="W80" s="108"/>
    </row>
    <row r="81" spans="17:23" x14ac:dyDescent="0.2">
      <c r="Q81" s="108"/>
      <c r="R81" s="109"/>
      <c r="S81" s="109"/>
      <c r="T81" s="108"/>
      <c r="U81" s="108"/>
      <c r="V81" s="108"/>
      <c r="W81" s="108"/>
    </row>
  </sheetData>
  <mergeCells count="4">
    <mergeCell ref="B7:F7"/>
    <mergeCell ref="B8:F8"/>
    <mergeCell ref="B9:F9"/>
    <mergeCell ref="B10:F10"/>
  </mergeCells>
  <printOptions horizontalCentered="1"/>
  <pageMargins left="0.15748031496062992" right="0.15748031496062992" top="0.19685039370078741" bottom="0.15748031496062992" header="0.15748031496062992" footer="0.15748031496062992"/>
  <pageSetup scale="53" orientation="landscape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1C991-B2E1-4CDE-BA72-955752573147}">
  <dimension ref="B1:W81"/>
  <sheetViews>
    <sheetView showGridLines="0" view="pageBreakPreview" topLeftCell="A7" zoomScaleNormal="100" zoomScaleSheetLayoutView="100" workbookViewId="0">
      <selection activeCell="G29" sqref="G29"/>
    </sheetView>
  </sheetViews>
  <sheetFormatPr baseColWidth="10" defaultRowHeight="14.25" x14ac:dyDescent="0.2"/>
  <cols>
    <col min="1" max="1" width="0.5703125" style="105" customWidth="1"/>
    <col min="2" max="2" width="47.140625" style="105" customWidth="1"/>
    <col min="3" max="3" width="26" style="105" customWidth="1"/>
    <col min="4" max="5" width="18.5703125" style="105" customWidth="1"/>
    <col min="6" max="6" width="18.7109375" style="105" customWidth="1"/>
    <col min="7" max="7" width="5.42578125" style="105" customWidth="1"/>
    <col min="8" max="8" width="3" style="105" customWidth="1"/>
    <col min="9" max="9" width="12.5703125" style="105" customWidth="1"/>
    <col min="10" max="10" width="14.140625" style="105" bestFit="1" customWidth="1"/>
    <col min="11" max="13" width="11.42578125" style="105"/>
    <col min="14" max="14" width="11.42578125" style="105" customWidth="1"/>
    <col min="15" max="15" width="12.5703125" style="105" customWidth="1"/>
    <col min="16" max="16" width="11.140625" style="105" customWidth="1"/>
    <col min="17" max="17" width="12" style="105" customWidth="1"/>
    <col min="18" max="18" width="18" style="106" customWidth="1"/>
    <col min="19" max="19" width="19.140625" style="106" customWidth="1"/>
    <col min="20" max="20" width="23.28515625" style="105" customWidth="1"/>
    <col min="21" max="16384" width="11.42578125" style="105"/>
  </cols>
  <sheetData>
    <row r="1" spans="2:22" ht="3.75" customHeight="1" x14ac:dyDescent="0.2"/>
    <row r="2" spans="2:22" x14ac:dyDescent="0.2">
      <c r="B2" s="107"/>
      <c r="C2" s="107"/>
      <c r="D2" s="107"/>
      <c r="E2" s="107"/>
      <c r="F2" s="107"/>
      <c r="G2" s="6"/>
      <c r="Q2" s="108"/>
      <c r="R2" s="109"/>
      <c r="S2" s="109"/>
      <c r="T2" s="108"/>
      <c r="U2" s="108"/>
      <c r="V2" s="108"/>
    </row>
    <row r="3" spans="2:22" x14ac:dyDescent="0.2">
      <c r="B3" s="107"/>
      <c r="C3" s="107"/>
      <c r="D3" s="107"/>
      <c r="E3" s="107"/>
      <c r="F3" s="107"/>
      <c r="G3" s="110"/>
      <c r="Q3" s="108"/>
      <c r="R3" s="109"/>
      <c r="S3" s="109"/>
      <c r="T3" s="108"/>
      <c r="U3" s="108"/>
      <c r="V3" s="108"/>
    </row>
    <row r="4" spans="2:22" x14ac:dyDescent="0.2">
      <c r="B4" s="107"/>
      <c r="C4" s="107"/>
      <c r="D4" s="107"/>
      <c r="E4" s="107"/>
      <c r="F4" s="107"/>
      <c r="G4" s="110"/>
      <c r="Q4" s="108"/>
      <c r="R4" s="109"/>
      <c r="S4" s="109"/>
      <c r="T4" s="108"/>
      <c r="U4" s="108"/>
      <c r="V4" s="108"/>
    </row>
    <row r="5" spans="2:22" x14ac:dyDescent="0.2">
      <c r="B5" s="107"/>
      <c r="C5" s="107"/>
      <c r="D5" s="107"/>
      <c r="E5" s="107"/>
      <c r="F5" s="107"/>
      <c r="G5" s="110"/>
      <c r="Q5" s="111"/>
      <c r="R5" s="112"/>
      <c r="S5" s="112"/>
      <c r="T5" s="111"/>
      <c r="U5" s="108"/>
      <c r="V5" s="108"/>
    </row>
    <row r="6" spans="2:22" x14ac:dyDescent="0.2">
      <c r="B6" s="107"/>
      <c r="C6" s="107"/>
      <c r="D6" s="107"/>
      <c r="E6" s="107"/>
      <c r="F6" s="107"/>
      <c r="Q6" s="111"/>
      <c r="R6" s="112"/>
      <c r="S6" s="112"/>
      <c r="T6" s="111"/>
      <c r="U6" s="108"/>
      <c r="V6" s="108"/>
    </row>
    <row r="7" spans="2:22" ht="15.75" x14ac:dyDescent="0.25">
      <c r="B7" s="152" t="s">
        <v>0</v>
      </c>
      <c r="C7" s="152"/>
      <c r="D7" s="152"/>
      <c r="E7" s="152"/>
      <c r="F7" s="152"/>
      <c r="Q7" s="111"/>
      <c r="R7" s="112"/>
      <c r="S7" s="112"/>
      <c r="T7" s="111"/>
      <c r="U7" s="108"/>
      <c r="V7" s="108"/>
    </row>
    <row r="8" spans="2:22" ht="15" customHeight="1" x14ac:dyDescent="0.25">
      <c r="B8" s="152" t="s">
        <v>1</v>
      </c>
      <c r="C8" s="152"/>
      <c r="D8" s="152"/>
      <c r="E8" s="152"/>
      <c r="F8" s="152"/>
      <c r="Q8" s="111"/>
      <c r="R8" s="112"/>
      <c r="S8" s="112"/>
      <c r="T8" s="111"/>
      <c r="U8" s="108"/>
      <c r="V8" s="108"/>
    </row>
    <row r="9" spans="2:22" ht="15.75" x14ac:dyDescent="0.25">
      <c r="B9" s="152" t="s">
        <v>2</v>
      </c>
      <c r="C9" s="152"/>
      <c r="D9" s="152"/>
      <c r="E9" s="152"/>
      <c r="F9" s="152"/>
      <c r="Q9" s="113"/>
      <c r="R9" s="87"/>
      <c r="S9" s="87"/>
      <c r="T9" s="114"/>
      <c r="U9" s="108"/>
      <c r="V9" s="108"/>
    </row>
    <row r="10" spans="2:22" ht="15.75" x14ac:dyDescent="0.25">
      <c r="B10" s="152" t="s">
        <v>134</v>
      </c>
      <c r="C10" s="152"/>
      <c r="D10" s="152"/>
      <c r="E10" s="152"/>
      <c r="F10" s="152"/>
      <c r="O10" s="115"/>
      <c r="P10" s="115"/>
      <c r="Q10" s="113"/>
      <c r="R10" s="87" t="s">
        <v>3</v>
      </c>
      <c r="S10" s="87" t="s">
        <v>4</v>
      </c>
      <c r="T10" s="114"/>
      <c r="U10" s="108"/>
      <c r="V10" s="108"/>
    </row>
    <row r="11" spans="2:22" ht="15.75" x14ac:dyDescent="0.2">
      <c r="B11" s="116" t="s">
        <v>5</v>
      </c>
      <c r="C11" s="117" t="s">
        <v>3</v>
      </c>
      <c r="D11" s="118" t="s">
        <v>4</v>
      </c>
      <c r="E11" s="118" t="s">
        <v>6</v>
      </c>
      <c r="F11" s="119" t="s">
        <v>7</v>
      </c>
      <c r="I11" s="120"/>
      <c r="J11" s="120"/>
      <c r="K11" s="120"/>
      <c r="L11" s="120"/>
      <c r="O11" s="115"/>
      <c r="P11" s="115"/>
      <c r="Q11" s="121"/>
      <c r="R11" s="87">
        <f>1-S11</f>
        <v>1.4850603286838293E-2</v>
      </c>
      <c r="S11" s="87">
        <f>D14/C14</f>
        <v>0.98514939671316171</v>
      </c>
      <c r="T11" s="122"/>
      <c r="U11" s="108"/>
      <c r="V11" s="108"/>
    </row>
    <row r="12" spans="2:22" ht="15" x14ac:dyDescent="0.2">
      <c r="B12" s="123" t="s">
        <v>8</v>
      </c>
      <c r="C12" s="124">
        <f>SUM(C13:C16)</f>
        <v>657049661</v>
      </c>
      <c r="D12" s="124">
        <f>SUM(D13:D16)</f>
        <v>657516433</v>
      </c>
      <c r="E12" s="124">
        <f>D12-C12</f>
        <v>466772</v>
      </c>
      <c r="F12" s="125">
        <f>D12/C12</f>
        <v>1.00071040596732</v>
      </c>
      <c r="I12" s="120"/>
      <c r="J12" s="120"/>
      <c r="K12" s="120"/>
      <c r="L12" s="120"/>
      <c r="M12" s="120"/>
      <c r="N12" s="120"/>
      <c r="O12" s="115"/>
      <c r="P12" s="115"/>
      <c r="Q12" s="121"/>
      <c r="R12" s="87">
        <f>1-S12</f>
        <v>1.4561736875704057E-2</v>
      </c>
      <c r="S12" s="87">
        <f>D15/C15</f>
        <v>0.98543826312429594</v>
      </c>
      <c r="T12" s="122"/>
      <c r="U12" s="108"/>
      <c r="V12" s="108"/>
    </row>
    <row r="13" spans="2:22" x14ac:dyDescent="0.2">
      <c r="B13" s="24" t="s">
        <v>9</v>
      </c>
      <c r="C13" s="55">
        <v>16072429</v>
      </c>
      <c r="D13" s="55">
        <v>16072429</v>
      </c>
      <c r="E13" s="55">
        <f>D13-C13</f>
        <v>0</v>
      </c>
      <c r="F13" s="54">
        <f>D13/C13</f>
        <v>1</v>
      </c>
      <c r="I13" s="120"/>
      <c r="J13" s="126"/>
      <c r="K13" s="126"/>
      <c r="L13" s="126"/>
      <c r="O13" s="115"/>
      <c r="P13" s="115"/>
      <c r="Q13" s="121"/>
      <c r="R13" s="87">
        <f>1-S13</f>
        <v>-1.0820343970210224</v>
      </c>
      <c r="S13" s="87">
        <f>D16/C16</f>
        <v>2.0820343970210224</v>
      </c>
      <c r="T13" s="122"/>
      <c r="U13" s="108"/>
      <c r="V13" s="108"/>
    </row>
    <row r="14" spans="2:22" x14ac:dyDescent="0.2">
      <c r="B14" s="24" t="s">
        <v>10</v>
      </c>
      <c r="C14" s="55">
        <v>385665881</v>
      </c>
      <c r="D14" s="55">
        <v>379938510</v>
      </c>
      <c r="E14" s="55">
        <f t="shared" ref="E14:E15" si="0">D14-C14</f>
        <v>-5727371</v>
      </c>
      <c r="F14" s="54">
        <f t="shared" ref="F14:F15" si="1">D14/C14</f>
        <v>0.98514939671316171</v>
      </c>
      <c r="I14" s="120"/>
      <c r="J14" s="126"/>
      <c r="L14" s="126"/>
      <c r="O14" s="115"/>
      <c r="P14" s="115"/>
      <c r="Q14" s="121"/>
      <c r="R14" s="127"/>
      <c r="S14" s="127"/>
      <c r="T14" s="122"/>
      <c r="U14" s="108"/>
      <c r="V14" s="108"/>
    </row>
    <row r="15" spans="2:22" x14ac:dyDescent="0.2">
      <c r="B15" s="24" t="s">
        <v>11</v>
      </c>
      <c r="C15" s="55">
        <v>246272545</v>
      </c>
      <c r="D15" s="55">
        <v>242686389</v>
      </c>
      <c r="E15" s="55">
        <f t="shared" si="0"/>
        <v>-3586156</v>
      </c>
      <c r="F15" s="54">
        <f t="shared" si="1"/>
        <v>0.98543826312429594</v>
      </c>
      <c r="I15" s="120"/>
      <c r="J15" s="126"/>
      <c r="L15" s="126"/>
      <c r="O15" s="115"/>
      <c r="P15" s="115"/>
      <c r="Q15" s="121"/>
      <c r="R15" s="127"/>
      <c r="S15" s="127"/>
      <c r="T15" s="122"/>
      <c r="U15" s="108"/>
      <c r="V15" s="108"/>
    </row>
    <row r="16" spans="2:22" x14ac:dyDescent="0.2">
      <c r="B16" s="24" t="s">
        <v>12</v>
      </c>
      <c r="C16" s="55">
        <v>9038806</v>
      </c>
      <c r="D16" s="55">
        <v>18819105</v>
      </c>
      <c r="E16" s="55">
        <f>D16-C16</f>
        <v>9780299</v>
      </c>
      <c r="F16" s="54">
        <f>D16/C16</f>
        <v>2.0820343970210224</v>
      </c>
      <c r="I16" s="120"/>
      <c r="J16" s="126"/>
      <c r="L16" s="126"/>
      <c r="O16" s="115"/>
      <c r="P16" s="115"/>
      <c r="Q16" s="121"/>
      <c r="R16" s="127"/>
      <c r="S16" s="127"/>
      <c r="T16" s="122"/>
      <c r="U16" s="108"/>
      <c r="V16" s="108"/>
    </row>
    <row r="17" spans="2:23" ht="15.75" x14ac:dyDescent="0.2">
      <c r="B17" s="116" t="s">
        <v>13</v>
      </c>
      <c r="C17" s="117" t="s">
        <v>3</v>
      </c>
      <c r="D17" s="118" t="s">
        <v>4</v>
      </c>
      <c r="E17" s="118" t="s">
        <v>6</v>
      </c>
      <c r="F17" s="119" t="s">
        <v>7</v>
      </c>
      <c r="G17" s="115"/>
      <c r="I17" s="120"/>
      <c r="J17" s="120"/>
      <c r="K17" s="120"/>
      <c r="O17" s="115"/>
      <c r="P17" s="115"/>
      <c r="Q17" s="121"/>
      <c r="R17" s="127"/>
      <c r="S17" s="127"/>
      <c r="T17" s="122"/>
      <c r="U17" s="108"/>
      <c r="V17" s="108"/>
    </row>
    <row r="18" spans="2:23" ht="15" x14ac:dyDescent="0.2">
      <c r="B18" s="123" t="s">
        <v>14</v>
      </c>
      <c r="C18" s="124">
        <f>SUM(C19:C25)</f>
        <v>871433677</v>
      </c>
      <c r="D18" s="124">
        <f t="shared" ref="D18" si="2">SUM(D19:D25)</f>
        <v>567840779</v>
      </c>
      <c r="E18" s="124">
        <f>D18-C18</f>
        <v>-303592898</v>
      </c>
      <c r="F18" s="125">
        <f>D18/C18</f>
        <v>0.65161674833918548</v>
      </c>
      <c r="G18" s="115"/>
      <c r="I18" s="128"/>
      <c r="J18" s="128"/>
      <c r="K18" s="128"/>
      <c r="L18" s="128"/>
      <c r="M18" s="120"/>
      <c r="N18" s="120"/>
      <c r="Q18" s="121"/>
      <c r="R18" s="127"/>
      <c r="S18" s="127"/>
      <c r="T18" s="122"/>
      <c r="U18" s="108"/>
      <c r="V18" s="108"/>
    </row>
    <row r="19" spans="2:23" x14ac:dyDescent="0.2">
      <c r="B19" s="24" t="s">
        <v>48</v>
      </c>
      <c r="C19" s="55">
        <v>495288778</v>
      </c>
      <c r="D19" s="55">
        <v>433173631</v>
      </c>
      <c r="E19" s="55">
        <f>D19-C19</f>
        <v>-62115147</v>
      </c>
      <c r="F19" s="54">
        <f>D19/C19</f>
        <v>0.87458801862859892</v>
      </c>
      <c r="G19" s="115"/>
      <c r="I19" s="120"/>
      <c r="J19" s="126"/>
      <c r="L19" s="128"/>
      <c r="Q19" s="121"/>
      <c r="R19" s="127"/>
      <c r="S19" s="127"/>
      <c r="T19" s="122"/>
      <c r="U19" s="108"/>
      <c r="V19" s="108"/>
    </row>
    <row r="20" spans="2:23" x14ac:dyDescent="0.2">
      <c r="B20" s="24" t="s">
        <v>49</v>
      </c>
      <c r="C20" s="55">
        <v>147918167</v>
      </c>
      <c r="D20" s="55">
        <v>116805651</v>
      </c>
      <c r="E20" s="55">
        <f t="shared" ref="E20:E25" si="3">D20-C20</f>
        <v>-31112516</v>
      </c>
      <c r="F20" s="54">
        <f t="shared" ref="F20:F24" si="4">D20/C20</f>
        <v>0.78966399712078639</v>
      </c>
      <c r="G20" s="115"/>
      <c r="I20" s="120"/>
      <c r="J20" s="126"/>
      <c r="L20" s="128"/>
      <c r="Q20" s="121"/>
      <c r="R20" s="127"/>
      <c r="S20" s="127"/>
      <c r="T20" s="122"/>
      <c r="U20" s="108"/>
      <c r="V20" s="108"/>
    </row>
    <row r="21" spans="2:23" x14ac:dyDescent="0.2">
      <c r="B21" s="24" t="s">
        <v>17</v>
      </c>
      <c r="C21" s="55">
        <v>10696308</v>
      </c>
      <c r="D21" s="55">
        <v>13231333</v>
      </c>
      <c r="E21" s="55">
        <f t="shared" si="3"/>
        <v>2535025</v>
      </c>
      <c r="F21" s="54">
        <f t="shared" si="4"/>
        <v>1.2370000003739607</v>
      </c>
      <c r="G21" s="115"/>
      <c r="I21" s="120"/>
      <c r="J21" s="126"/>
      <c r="L21" s="128"/>
      <c r="Q21" s="121"/>
      <c r="R21" s="127"/>
      <c r="S21" s="127"/>
      <c r="T21" s="122"/>
      <c r="U21" s="108"/>
      <c r="V21" s="108"/>
      <c r="W21" s="108"/>
    </row>
    <row r="22" spans="2:23" x14ac:dyDescent="0.2">
      <c r="B22" s="24" t="s">
        <v>18</v>
      </c>
      <c r="C22" s="55">
        <v>4655000</v>
      </c>
      <c r="D22" s="55">
        <v>1824029</v>
      </c>
      <c r="E22" s="55">
        <f t="shared" si="3"/>
        <v>-2830971</v>
      </c>
      <c r="F22" s="54">
        <f t="shared" si="4"/>
        <v>0.39184296455424272</v>
      </c>
      <c r="G22" s="115"/>
      <c r="I22" s="120"/>
      <c r="J22" s="126"/>
      <c r="L22" s="128"/>
      <c r="Q22" s="121"/>
      <c r="R22" s="127"/>
      <c r="S22" s="127"/>
      <c r="T22" s="122"/>
      <c r="U22" s="108"/>
      <c r="V22" s="108"/>
      <c r="W22" s="108"/>
    </row>
    <row r="23" spans="2:23" ht="14.25" customHeight="1" x14ac:dyDescent="0.2">
      <c r="B23" s="24" t="s">
        <v>19</v>
      </c>
      <c r="C23" s="55">
        <v>0</v>
      </c>
      <c r="D23" s="55">
        <v>0</v>
      </c>
      <c r="E23" s="55">
        <f>D23-C23</f>
        <v>0</v>
      </c>
      <c r="F23" s="54">
        <v>0</v>
      </c>
      <c r="G23" s="115"/>
      <c r="I23" s="120"/>
      <c r="J23" s="126"/>
      <c r="L23" s="128"/>
      <c r="Q23" s="121"/>
      <c r="R23" s="87" t="s">
        <v>3</v>
      </c>
      <c r="S23" s="87" t="s">
        <v>4</v>
      </c>
      <c r="T23" s="129"/>
      <c r="U23" s="108"/>
      <c r="V23" s="108"/>
      <c r="W23" s="108"/>
    </row>
    <row r="24" spans="2:23" x14ac:dyDescent="0.2">
      <c r="B24" s="24" t="s">
        <v>50</v>
      </c>
      <c r="C24" s="55">
        <v>212875424</v>
      </c>
      <c r="D24" s="55">
        <v>2806135</v>
      </c>
      <c r="E24" s="55">
        <f t="shared" si="3"/>
        <v>-210069289</v>
      </c>
      <c r="F24" s="54">
        <f t="shared" si="4"/>
        <v>1.3182052428936089E-2</v>
      </c>
      <c r="G24" s="115"/>
      <c r="I24" s="120"/>
      <c r="J24" s="126"/>
      <c r="L24" s="128"/>
      <c r="Q24" s="121"/>
      <c r="R24" s="87">
        <f>IFERROR(ABS(1-S24),0)</f>
        <v>0.12541198137140108</v>
      </c>
      <c r="S24" s="87">
        <f>IFERROR(D19/C19,0)</f>
        <v>0.87458801862859892</v>
      </c>
      <c r="T24" s="129"/>
      <c r="U24" s="108"/>
      <c r="V24" s="108"/>
      <c r="W24" s="108"/>
    </row>
    <row r="25" spans="2:23" x14ac:dyDescent="0.2">
      <c r="B25" s="28" t="s">
        <v>21</v>
      </c>
      <c r="C25" s="52">
        <v>0</v>
      </c>
      <c r="D25" s="52">
        <v>0</v>
      </c>
      <c r="E25" s="52">
        <f t="shared" si="3"/>
        <v>0</v>
      </c>
      <c r="F25" s="51">
        <v>0</v>
      </c>
      <c r="G25" s="115"/>
      <c r="J25" s="126"/>
      <c r="L25" s="128"/>
      <c r="Q25" s="121"/>
      <c r="R25" s="87">
        <f t="shared" ref="R25:R29" si="5">IFERROR(ABS(1-S25),0)</f>
        <v>0.21033600287921361</v>
      </c>
      <c r="S25" s="87">
        <f t="shared" ref="S25" si="6">IFERROR(D20/C20,0)</f>
        <v>0.78966399712078639</v>
      </c>
      <c r="T25" s="130"/>
      <c r="U25" s="108"/>
      <c r="V25" s="108"/>
      <c r="W25" s="108"/>
    </row>
    <row r="26" spans="2:23" x14ac:dyDescent="0.2">
      <c r="B26" s="140" t="s">
        <v>22</v>
      </c>
      <c r="H26" s="126"/>
      <c r="Q26" s="121"/>
      <c r="R26" s="87">
        <f t="shared" si="5"/>
        <v>0.60815703544575728</v>
      </c>
      <c r="S26" s="87">
        <f>IFERROR(D22/C22,0)</f>
        <v>0.39184296455424272</v>
      </c>
      <c r="T26" s="131"/>
      <c r="U26" s="108"/>
      <c r="V26" s="108"/>
      <c r="W26" s="108"/>
    </row>
    <row r="27" spans="2:23" x14ac:dyDescent="0.2">
      <c r="Q27" s="121"/>
      <c r="R27" s="87">
        <f t="shared" si="5"/>
        <v>1</v>
      </c>
      <c r="S27" s="87">
        <f>IFERROR(D23/C23,0)</f>
        <v>0</v>
      </c>
      <c r="T27" s="129"/>
      <c r="U27" s="108"/>
      <c r="V27" s="108"/>
      <c r="W27" s="108"/>
    </row>
    <row r="28" spans="2:23" x14ac:dyDescent="0.2">
      <c r="B28" s="132"/>
      <c r="Q28" s="121"/>
      <c r="R28" s="87">
        <f t="shared" si="5"/>
        <v>0.98681794757106389</v>
      </c>
      <c r="S28" s="87">
        <f>IFERROR(D24/C24,0)</f>
        <v>1.3182052428936089E-2</v>
      </c>
      <c r="T28" s="129"/>
      <c r="U28" s="108"/>
      <c r="V28" s="108"/>
      <c r="W28" s="108"/>
    </row>
    <row r="29" spans="2:23" x14ac:dyDescent="0.2">
      <c r="Q29" s="121"/>
      <c r="R29" s="87">
        <f t="shared" si="5"/>
        <v>1</v>
      </c>
      <c r="S29" s="87">
        <f>IFERROR(D25/C25,0)</f>
        <v>0</v>
      </c>
      <c r="T29" s="129"/>
      <c r="U29" s="108"/>
      <c r="V29" s="108"/>
      <c r="W29" s="108"/>
    </row>
    <row r="30" spans="2:23" x14ac:dyDescent="0.2">
      <c r="Q30" s="113"/>
      <c r="R30" s="133"/>
      <c r="S30" s="133"/>
      <c r="T30" s="130"/>
      <c r="U30" s="108"/>
      <c r="V30" s="108"/>
      <c r="W30" s="108"/>
    </row>
    <row r="31" spans="2:23" x14ac:dyDescent="0.2">
      <c r="Q31" s="113"/>
      <c r="R31" s="134"/>
      <c r="S31" s="134"/>
      <c r="T31" s="131"/>
      <c r="U31" s="108"/>
      <c r="V31" s="108"/>
      <c r="W31" s="108"/>
    </row>
    <row r="32" spans="2:23" x14ac:dyDescent="0.2">
      <c r="Q32" s="114"/>
      <c r="R32" s="131"/>
      <c r="S32" s="131"/>
      <c r="T32" s="131"/>
      <c r="U32" s="108"/>
      <c r="V32" s="108"/>
      <c r="W32" s="108"/>
    </row>
    <row r="33" spans="17:23" x14ac:dyDescent="0.2">
      <c r="Q33" s="111"/>
      <c r="R33" s="135"/>
      <c r="S33" s="135"/>
      <c r="T33" s="136"/>
      <c r="U33" s="108"/>
      <c r="V33" s="108"/>
      <c r="W33" s="108"/>
    </row>
    <row r="34" spans="17:23" x14ac:dyDescent="0.2">
      <c r="Q34" s="111"/>
      <c r="R34" s="137"/>
      <c r="S34" s="137"/>
      <c r="T34" s="111"/>
      <c r="U34" s="108"/>
      <c r="V34" s="108"/>
      <c r="W34" s="108"/>
    </row>
    <row r="35" spans="17:23" x14ac:dyDescent="0.2">
      <c r="Q35" s="111"/>
      <c r="R35" s="137"/>
      <c r="S35" s="137"/>
      <c r="T35" s="111"/>
      <c r="U35" s="108"/>
      <c r="V35" s="108"/>
      <c r="W35" s="108"/>
    </row>
    <row r="36" spans="17:23" x14ac:dyDescent="0.2">
      <c r="Q36" s="108"/>
      <c r="R36" s="138"/>
      <c r="S36" s="138"/>
      <c r="T36" s="108"/>
      <c r="U36" s="108"/>
      <c r="V36" s="108"/>
      <c r="W36" s="108"/>
    </row>
    <row r="37" spans="17:23" x14ac:dyDescent="0.2">
      <c r="Q37" s="108"/>
      <c r="R37" s="138"/>
      <c r="S37" s="138"/>
      <c r="T37" s="108"/>
      <c r="U37" s="108"/>
      <c r="V37" s="108"/>
      <c r="W37" s="108"/>
    </row>
    <row r="38" spans="17:23" x14ac:dyDescent="0.2">
      <c r="Q38" s="108"/>
      <c r="R38" s="138"/>
      <c r="S38" s="138"/>
      <c r="T38" s="108"/>
      <c r="U38" s="108"/>
      <c r="V38" s="108"/>
      <c r="W38" s="108"/>
    </row>
    <row r="39" spans="17:23" x14ac:dyDescent="0.2">
      <c r="Q39" s="108"/>
      <c r="R39" s="109"/>
      <c r="S39" s="109"/>
      <c r="T39" s="108"/>
      <c r="U39" s="108"/>
      <c r="V39" s="108"/>
      <c r="W39" s="108"/>
    </row>
    <row r="40" spans="17:23" x14ac:dyDescent="0.2">
      <c r="Q40" s="108"/>
      <c r="R40" s="109"/>
      <c r="S40" s="109"/>
      <c r="T40" s="108"/>
      <c r="U40" s="108"/>
      <c r="V40" s="108"/>
      <c r="W40" s="108"/>
    </row>
    <row r="41" spans="17:23" x14ac:dyDescent="0.2">
      <c r="Q41" s="108"/>
      <c r="R41" s="109"/>
      <c r="S41" s="109"/>
      <c r="T41" s="108"/>
      <c r="U41" s="108"/>
      <c r="V41" s="108"/>
      <c r="W41" s="108"/>
    </row>
    <row r="42" spans="17:23" x14ac:dyDescent="0.2">
      <c r="Q42" s="108"/>
      <c r="R42" s="109"/>
      <c r="S42" s="109"/>
      <c r="T42" s="108"/>
      <c r="U42" s="108"/>
      <c r="V42" s="108"/>
      <c r="W42" s="108"/>
    </row>
    <row r="43" spans="17:23" x14ac:dyDescent="0.2">
      <c r="Q43" s="108"/>
      <c r="R43" s="109"/>
      <c r="S43" s="109"/>
      <c r="T43" s="108"/>
      <c r="U43" s="108"/>
      <c r="V43" s="108"/>
      <c r="W43" s="108"/>
    </row>
    <row r="44" spans="17:23" x14ac:dyDescent="0.2">
      <c r="Q44" s="108"/>
      <c r="R44" s="109"/>
      <c r="S44" s="109"/>
      <c r="T44" s="108"/>
      <c r="U44" s="108"/>
      <c r="V44" s="108"/>
      <c r="W44" s="108"/>
    </row>
    <row r="45" spans="17:23" x14ac:dyDescent="0.2">
      <c r="Q45" s="108"/>
      <c r="R45" s="109"/>
      <c r="S45" s="109"/>
      <c r="T45" s="108"/>
      <c r="U45" s="108"/>
      <c r="V45" s="108"/>
      <c r="W45" s="108"/>
    </row>
    <row r="46" spans="17:23" x14ac:dyDescent="0.2">
      <c r="Q46" s="108"/>
      <c r="R46" s="109"/>
      <c r="S46" s="109"/>
      <c r="T46" s="108"/>
      <c r="U46" s="108"/>
      <c r="V46" s="108"/>
      <c r="W46" s="108"/>
    </row>
    <row r="47" spans="17:23" x14ac:dyDescent="0.2">
      <c r="Q47" s="108"/>
      <c r="R47" s="109"/>
      <c r="S47" s="109"/>
      <c r="T47" s="108"/>
      <c r="U47" s="108"/>
      <c r="V47" s="108"/>
      <c r="W47" s="108"/>
    </row>
    <row r="48" spans="17:23" x14ac:dyDescent="0.2">
      <c r="Q48" s="108"/>
      <c r="R48" s="109"/>
      <c r="S48" s="109"/>
      <c r="T48" s="108"/>
      <c r="U48" s="108"/>
      <c r="V48" s="108"/>
      <c r="W48" s="108"/>
    </row>
    <row r="49" spans="2:23" x14ac:dyDescent="0.2">
      <c r="B49" s="32" t="s">
        <v>22</v>
      </c>
      <c r="Q49" s="108"/>
      <c r="R49" s="109"/>
      <c r="S49" s="109"/>
      <c r="T49" s="108"/>
      <c r="U49" s="108"/>
      <c r="V49" s="108"/>
      <c r="W49" s="108"/>
    </row>
    <row r="50" spans="2:23" x14ac:dyDescent="0.2">
      <c r="Q50" s="108"/>
      <c r="R50" s="109"/>
      <c r="S50" s="109"/>
      <c r="T50" s="108"/>
      <c r="U50" s="108"/>
      <c r="V50" s="108"/>
      <c r="W50" s="108"/>
    </row>
    <row r="51" spans="2:23" x14ac:dyDescent="0.2">
      <c r="Q51" s="108"/>
      <c r="R51" s="109"/>
      <c r="S51" s="109"/>
      <c r="T51" s="108"/>
      <c r="U51" s="108"/>
      <c r="V51" s="108"/>
      <c r="W51" s="108"/>
    </row>
    <row r="52" spans="2:23" x14ac:dyDescent="0.2">
      <c r="Q52" s="108"/>
      <c r="R52" s="109"/>
      <c r="S52" s="109"/>
      <c r="T52" s="108"/>
      <c r="U52" s="108"/>
      <c r="V52" s="108"/>
      <c r="W52" s="108"/>
    </row>
    <row r="53" spans="2:23" x14ac:dyDescent="0.2">
      <c r="Q53" s="108"/>
      <c r="R53" s="109"/>
      <c r="S53" s="109"/>
      <c r="T53" s="108"/>
      <c r="U53" s="108"/>
      <c r="V53" s="108"/>
      <c r="W53" s="108"/>
    </row>
    <row r="54" spans="2:23" x14ac:dyDescent="0.2">
      <c r="Q54" s="108"/>
      <c r="R54" s="109"/>
      <c r="S54" s="109"/>
      <c r="T54" s="108"/>
      <c r="U54" s="108"/>
      <c r="V54" s="108"/>
      <c r="W54" s="108"/>
    </row>
    <row r="55" spans="2:23" x14ac:dyDescent="0.2">
      <c r="Q55" s="108"/>
      <c r="R55" s="109"/>
      <c r="S55" s="109"/>
      <c r="T55" s="108"/>
      <c r="U55" s="108"/>
      <c r="V55" s="108"/>
      <c r="W55" s="108"/>
    </row>
    <row r="56" spans="2:23" x14ac:dyDescent="0.2">
      <c r="Q56" s="108"/>
      <c r="R56" s="109"/>
      <c r="S56" s="109"/>
      <c r="T56" s="108"/>
      <c r="U56" s="108"/>
      <c r="V56" s="108"/>
      <c r="W56" s="108"/>
    </row>
    <row r="57" spans="2:23" x14ac:dyDescent="0.2">
      <c r="Q57" s="108"/>
      <c r="R57" s="109"/>
      <c r="S57" s="109"/>
      <c r="T57" s="108"/>
      <c r="U57" s="108"/>
      <c r="V57" s="108"/>
      <c r="W57" s="108"/>
    </row>
    <row r="58" spans="2:23" x14ac:dyDescent="0.2">
      <c r="Q58" s="108"/>
      <c r="R58" s="109"/>
      <c r="S58" s="109"/>
      <c r="T58" s="108"/>
      <c r="U58" s="108"/>
      <c r="V58" s="108"/>
      <c r="W58" s="108"/>
    </row>
    <row r="59" spans="2:23" x14ac:dyDescent="0.2">
      <c r="Q59" s="108"/>
      <c r="R59" s="109"/>
      <c r="S59" s="109"/>
      <c r="T59" s="108"/>
      <c r="U59" s="108"/>
      <c r="V59" s="108"/>
      <c r="W59" s="108"/>
    </row>
    <row r="60" spans="2:23" x14ac:dyDescent="0.2">
      <c r="Q60" s="108"/>
      <c r="R60" s="109"/>
      <c r="S60" s="109"/>
      <c r="T60" s="108"/>
      <c r="U60" s="108"/>
      <c r="V60" s="108"/>
      <c r="W60" s="108"/>
    </row>
    <row r="61" spans="2:23" x14ac:dyDescent="0.2">
      <c r="Q61" s="108"/>
      <c r="R61" s="109"/>
      <c r="S61" s="109"/>
      <c r="T61" s="108"/>
      <c r="U61" s="108"/>
      <c r="V61" s="108"/>
      <c r="W61" s="108"/>
    </row>
    <row r="62" spans="2:23" x14ac:dyDescent="0.2">
      <c r="Q62" s="108"/>
      <c r="R62" s="109"/>
      <c r="S62" s="109"/>
      <c r="T62" s="108"/>
      <c r="U62" s="108"/>
      <c r="V62" s="108"/>
      <c r="W62" s="108"/>
    </row>
    <row r="63" spans="2:23" x14ac:dyDescent="0.2">
      <c r="Q63" s="108"/>
      <c r="R63" s="109"/>
      <c r="S63" s="109"/>
      <c r="T63" s="108"/>
      <c r="U63" s="108"/>
      <c r="V63" s="108"/>
      <c r="W63" s="108"/>
    </row>
    <row r="64" spans="2:23" x14ac:dyDescent="0.2">
      <c r="Q64" s="108"/>
      <c r="R64" s="109"/>
      <c r="S64" s="109"/>
      <c r="T64" s="108"/>
      <c r="U64" s="108"/>
      <c r="V64" s="108"/>
      <c r="W64" s="108"/>
    </row>
    <row r="65" spans="2:23" x14ac:dyDescent="0.2">
      <c r="Q65" s="108"/>
      <c r="R65" s="109"/>
      <c r="S65" s="109"/>
      <c r="T65" s="108"/>
      <c r="U65" s="108"/>
      <c r="V65" s="108"/>
      <c r="W65" s="108"/>
    </row>
    <row r="66" spans="2:23" x14ac:dyDescent="0.2">
      <c r="Q66" s="108"/>
      <c r="R66" s="109"/>
      <c r="S66" s="109"/>
      <c r="T66" s="108"/>
      <c r="U66" s="108"/>
      <c r="V66" s="108"/>
      <c r="W66" s="108"/>
    </row>
    <row r="67" spans="2:23" x14ac:dyDescent="0.2">
      <c r="Q67" s="108"/>
      <c r="R67" s="109"/>
      <c r="S67" s="109"/>
      <c r="T67" s="108"/>
      <c r="U67" s="108"/>
      <c r="V67" s="108"/>
      <c r="W67" s="108"/>
    </row>
    <row r="68" spans="2:23" x14ac:dyDescent="0.2">
      <c r="Q68" s="108"/>
      <c r="R68" s="109"/>
      <c r="S68" s="109"/>
      <c r="T68" s="108"/>
      <c r="U68" s="108"/>
      <c r="V68" s="108"/>
      <c r="W68" s="108"/>
    </row>
    <row r="69" spans="2:23" x14ac:dyDescent="0.2">
      <c r="Q69" s="108"/>
      <c r="R69" s="109"/>
      <c r="S69" s="109"/>
      <c r="T69" s="108"/>
      <c r="U69" s="108"/>
      <c r="V69" s="108"/>
      <c r="W69" s="108"/>
    </row>
    <row r="70" spans="2:23" x14ac:dyDescent="0.2">
      <c r="B70" s="32" t="s">
        <v>22</v>
      </c>
      <c r="Q70" s="108"/>
      <c r="R70" s="109"/>
      <c r="S70" s="109"/>
      <c r="T70" s="108"/>
      <c r="U70" s="108"/>
      <c r="V70" s="108"/>
      <c r="W70" s="108"/>
    </row>
    <row r="71" spans="2:23" x14ac:dyDescent="0.2">
      <c r="Q71" s="108"/>
      <c r="R71" s="109"/>
      <c r="S71" s="109"/>
      <c r="T71" s="108"/>
      <c r="U71" s="108"/>
      <c r="V71" s="108"/>
      <c r="W71" s="108"/>
    </row>
    <row r="72" spans="2:23" x14ac:dyDescent="0.2">
      <c r="Q72" s="108"/>
      <c r="R72" s="109"/>
      <c r="S72" s="109"/>
      <c r="T72" s="108"/>
      <c r="U72" s="108"/>
      <c r="V72" s="108"/>
      <c r="W72" s="108"/>
    </row>
    <row r="73" spans="2:23" x14ac:dyDescent="0.2">
      <c r="Q73" s="108"/>
      <c r="R73" s="109"/>
      <c r="S73" s="109"/>
      <c r="T73" s="108"/>
      <c r="U73" s="108"/>
      <c r="V73" s="108"/>
      <c r="W73" s="108"/>
    </row>
    <row r="74" spans="2:23" x14ac:dyDescent="0.2">
      <c r="Q74" s="108"/>
      <c r="R74" s="109"/>
      <c r="S74" s="109"/>
      <c r="T74" s="108"/>
      <c r="U74" s="108"/>
      <c r="V74" s="108"/>
      <c r="W74" s="108"/>
    </row>
    <row r="75" spans="2:23" x14ac:dyDescent="0.2">
      <c r="Q75" s="108"/>
      <c r="R75" s="109"/>
      <c r="S75" s="109"/>
      <c r="T75" s="108"/>
      <c r="U75" s="108"/>
      <c r="V75" s="108"/>
      <c r="W75" s="108"/>
    </row>
    <row r="76" spans="2:23" x14ac:dyDescent="0.2">
      <c r="Q76" s="108"/>
      <c r="R76" s="109"/>
      <c r="S76" s="109"/>
      <c r="T76" s="108"/>
      <c r="U76" s="108"/>
      <c r="V76" s="108"/>
      <c r="W76" s="108"/>
    </row>
    <row r="77" spans="2:23" x14ac:dyDescent="0.2">
      <c r="Q77" s="108"/>
      <c r="R77" s="109"/>
      <c r="S77" s="109"/>
      <c r="T77" s="108"/>
      <c r="U77" s="108"/>
      <c r="V77" s="108"/>
      <c r="W77" s="108"/>
    </row>
    <row r="78" spans="2:23" x14ac:dyDescent="0.2">
      <c r="Q78" s="108"/>
      <c r="R78" s="109"/>
      <c r="S78" s="109"/>
      <c r="T78" s="108"/>
      <c r="U78" s="108"/>
      <c r="V78" s="108"/>
      <c r="W78" s="108"/>
    </row>
    <row r="79" spans="2:23" x14ac:dyDescent="0.2">
      <c r="Q79" s="108"/>
      <c r="R79" s="109"/>
      <c r="S79" s="109"/>
      <c r="T79" s="108"/>
      <c r="U79" s="108"/>
      <c r="V79" s="108"/>
      <c r="W79" s="108"/>
    </row>
    <row r="80" spans="2:23" x14ac:dyDescent="0.2">
      <c r="Q80" s="108"/>
      <c r="R80" s="109"/>
      <c r="S80" s="109"/>
      <c r="T80" s="108"/>
      <c r="U80" s="108"/>
      <c r="V80" s="108"/>
      <c r="W80" s="108"/>
    </row>
    <row r="81" spans="17:23" x14ac:dyDescent="0.2">
      <c r="Q81" s="108"/>
      <c r="R81" s="109"/>
      <c r="S81" s="109"/>
      <c r="T81" s="108"/>
      <c r="U81" s="108"/>
      <c r="V81" s="108"/>
      <c r="W81" s="108"/>
    </row>
  </sheetData>
  <mergeCells count="4">
    <mergeCell ref="B7:F7"/>
    <mergeCell ref="B8:F8"/>
    <mergeCell ref="B9:F9"/>
    <mergeCell ref="B10:F10"/>
  </mergeCells>
  <printOptions horizontalCentered="1"/>
  <pageMargins left="0.15748031496062992" right="0.15748031496062992" top="0.19685039370078741" bottom="0.15748031496062992" header="0.15748031496062992" footer="0.15748031496062992"/>
  <pageSetup scale="5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101</vt:i4>
      </vt:variant>
      <vt:variant>
        <vt:lpstr>Rangos con nombre</vt:lpstr>
      </vt:variant>
      <vt:variant>
        <vt:i4>100</vt:i4>
      </vt:variant>
    </vt:vector>
  </HeadingPairs>
  <TitlesOfParts>
    <vt:vector size="201" baseType="lpstr">
      <vt:lpstr>Enero-Diciembre 2015</vt:lpstr>
      <vt:lpstr>Enero-Abril 2016</vt:lpstr>
      <vt:lpstr>Enero-Mayo 2016</vt:lpstr>
      <vt:lpstr>Enero-Junio 2016</vt:lpstr>
      <vt:lpstr>Enero-Julio 2016</vt:lpstr>
      <vt:lpstr>Enero-Agosto 2016</vt:lpstr>
      <vt:lpstr>Enero-Septiembre 2016</vt:lpstr>
      <vt:lpstr>Enero-Octubre 2016</vt:lpstr>
      <vt:lpstr>Enero-Noviembre 2016 </vt:lpstr>
      <vt:lpstr>Enero-Diciembre 2016</vt:lpstr>
      <vt:lpstr>Enero 2017</vt:lpstr>
      <vt:lpstr>Febrero 2017</vt:lpstr>
      <vt:lpstr>Marzo 2017</vt:lpstr>
      <vt:lpstr>Abril 2017</vt:lpstr>
      <vt:lpstr>Mayo 2017</vt:lpstr>
      <vt:lpstr>Junio 2017</vt:lpstr>
      <vt:lpstr>Julio 2017</vt:lpstr>
      <vt:lpstr>Agosto 2017</vt:lpstr>
      <vt:lpstr>Septiembre 2017</vt:lpstr>
      <vt:lpstr>Octubre 2017</vt:lpstr>
      <vt:lpstr>Noviembre 2017</vt:lpstr>
      <vt:lpstr>Diciembre 2017</vt:lpstr>
      <vt:lpstr>Enero 2018</vt:lpstr>
      <vt:lpstr>Febrero 2018</vt:lpstr>
      <vt:lpstr>Marzo 2018</vt:lpstr>
      <vt:lpstr>Abril 2018</vt:lpstr>
      <vt:lpstr>Mayo 2018</vt:lpstr>
      <vt:lpstr>Junio 2018</vt:lpstr>
      <vt:lpstr>Julio 2018</vt:lpstr>
      <vt:lpstr>Agosto 2018</vt:lpstr>
      <vt:lpstr>Septiembre 2018</vt:lpstr>
      <vt:lpstr>Octubre 2018</vt:lpstr>
      <vt:lpstr>Noviembre 2018</vt:lpstr>
      <vt:lpstr>Diciembre 2018</vt:lpstr>
      <vt:lpstr>Enero 2019</vt:lpstr>
      <vt:lpstr>Febrero 2019</vt:lpstr>
      <vt:lpstr>Marzo 2019</vt:lpstr>
      <vt:lpstr>Abril 2019</vt:lpstr>
      <vt:lpstr>Mayo 2019</vt:lpstr>
      <vt:lpstr>Junio 2019</vt:lpstr>
      <vt:lpstr>Julio 2019</vt:lpstr>
      <vt:lpstr>Agosto 2019</vt:lpstr>
      <vt:lpstr>Septiembre 2019</vt:lpstr>
      <vt:lpstr>Octubre 2019</vt:lpstr>
      <vt:lpstr>Noviembre 2019</vt:lpstr>
      <vt:lpstr>Diciembre 2019</vt:lpstr>
      <vt:lpstr>Enero 2020</vt:lpstr>
      <vt:lpstr>Febrero 2020</vt:lpstr>
      <vt:lpstr>Marzo 2020</vt:lpstr>
      <vt:lpstr>Abril 2020</vt:lpstr>
      <vt:lpstr>Mayo 2020 </vt:lpstr>
      <vt:lpstr>Junio 2020 </vt:lpstr>
      <vt:lpstr>Julio 2020</vt:lpstr>
      <vt:lpstr>Agosto 2020</vt:lpstr>
      <vt:lpstr>Septiembre 2020 </vt:lpstr>
      <vt:lpstr>Octubre 2020</vt:lpstr>
      <vt:lpstr>Noviembre 2020 </vt:lpstr>
      <vt:lpstr>Diciembre 2020</vt:lpstr>
      <vt:lpstr>Enero 2021</vt:lpstr>
      <vt:lpstr>Febrero 2021 </vt:lpstr>
      <vt:lpstr>Marzo 2021  </vt:lpstr>
      <vt:lpstr>Abril 2021</vt:lpstr>
      <vt:lpstr>Mayo 2021</vt:lpstr>
      <vt:lpstr>Junio 2021</vt:lpstr>
      <vt:lpstr>Julio 2021</vt:lpstr>
      <vt:lpstr>Agosto 2021</vt:lpstr>
      <vt:lpstr>Septiembre 2021</vt:lpstr>
      <vt:lpstr>Diciembre 2021</vt:lpstr>
      <vt:lpstr>Enero 2022</vt:lpstr>
      <vt:lpstr>Febrero 2022</vt:lpstr>
      <vt:lpstr>Marzo 2022</vt:lpstr>
      <vt:lpstr>Abril 2022</vt:lpstr>
      <vt:lpstr>Mayo 2022</vt:lpstr>
      <vt:lpstr>Junio 2022</vt:lpstr>
      <vt:lpstr>Julio 2022</vt:lpstr>
      <vt:lpstr>Agosto 2022</vt:lpstr>
      <vt:lpstr>Septiembre 2022</vt:lpstr>
      <vt:lpstr>Octubre 2022</vt:lpstr>
      <vt:lpstr>Noviembre 2022</vt:lpstr>
      <vt:lpstr>Diciembre 2022</vt:lpstr>
      <vt:lpstr>Enero 2023</vt:lpstr>
      <vt:lpstr>Febrero 2023</vt:lpstr>
      <vt:lpstr>Marzo 2023</vt:lpstr>
      <vt:lpstr>Abril 2023</vt:lpstr>
      <vt:lpstr>Mayo 2023</vt:lpstr>
      <vt:lpstr>Junio 2023</vt:lpstr>
      <vt:lpstr>Julio 2023</vt:lpstr>
      <vt:lpstr>Agosto 2023</vt:lpstr>
      <vt:lpstr>Septiembre 2023</vt:lpstr>
      <vt:lpstr>Octubre 2023</vt:lpstr>
      <vt:lpstr>Noviembre 2023</vt:lpstr>
      <vt:lpstr>Diciembre 2023</vt:lpstr>
      <vt:lpstr>Enero 2024</vt:lpstr>
      <vt:lpstr>Febrero 2024</vt:lpstr>
      <vt:lpstr>Marzo 2024</vt:lpstr>
      <vt:lpstr>Abril 2024</vt:lpstr>
      <vt:lpstr>Mayo 2024</vt:lpstr>
      <vt:lpstr>Junio 2024</vt:lpstr>
      <vt:lpstr>Julio 2024</vt:lpstr>
      <vt:lpstr>Agosto 2024</vt:lpstr>
      <vt:lpstr>Septiembre 2024</vt:lpstr>
      <vt:lpstr>'Abril 2017'!Área_de_impresión</vt:lpstr>
      <vt:lpstr>'Abril 2018'!Área_de_impresión</vt:lpstr>
      <vt:lpstr>'Abril 2019'!Área_de_impresión</vt:lpstr>
      <vt:lpstr>'Abril 2020'!Área_de_impresión</vt:lpstr>
      <vt:lpstr>'Abril 2021'!Área_de_impresión</vt:lpstr>
      <vt:lpstr>'Abril 2022'!Área_de_impresión</vt:lpstr>
      <vt:lpstr>'Abril 2023'!Área_de_impresión</vt:lpstr>
      <vt:lpstr>'Abril 2024'!Área_de_impresión</vt:lpstr>
      <vt:lpstr>'Agosto 2017'!Área_de_impresión</vt:lpstr>
      <vt:lpstr>'Agosto 2018'!Área_de_impresión</vt:lpstr>
      <vt:lpstr>'Agosto 2019'!Área_de_impresión</vt:lpstr>
      <vt:lpstr>'Agosto 2020'!Área_de_impresión</vt:lpstr>
      <vt:lpstr>'Agosto 2021'!Área_de_impresión</vt:lpstr>
      <vt:lpstr>'Agosto 2022'!Área_de_impresión</vt:lpstr>
      <vt:lpstr>'Agosto 2023'!Área_de_impresión</vt:lpstr>
      <vt:lpstr>'Agosto 2024'!Área_de_impresión</vt:lpstr>
      <vt:lpstr>'Diciembre 2017'!Área_de_impresión</vt:lpstr>
      <vt:lpstr>'Diciembre 2018'!Área_de_impresión</vt:lpstr>
      <vt:lpstr>'Diciembre 2019'!Área_de_impresión</vt:lpstr>
      <vt:lpstr>'Diciembre 2020'!Área_de_impresión</vt:lpstr>
      <vt:lpstr>'Diciembre 2021'!Área_de_impresión</vt:lpstr>
      <vt:lpstr>'Diciembre 2022'!Área_de_impresión</vt:lpstr>
      <vt:lpstr>'Diciembre 2023'!Área_de_impresión</vt:lpstr>
      <vt:lpstr>'Enero 2017'!Área_de_impresión</vt:lpstr>
      <vt:lpstr>'Enero 2018'!Área_de_impresión</vt:lpstr>
      <vt:lpstr>'Enero 2019'!Área_de_impresión</vt:lpstr>
      <vt:lpstr>'Enero 2020'!Área_de_impresión</vt:lpstr>
      <vt:lpstr>'Enero 2021'!Área_de_impresión</vt:lpstr>
      <vt:lpstr>'Enero 2022'!Área_de_impresión</vt:lpstr>
      <vt:lpstr>'Enero 2023'!Área_de_impresión</vt:lpstr>
      <vt:lpstr>'Enero 2024'!Área_de_impresión</vt:lpstr>
      <vt:lpstr>'Enero-Abril 2016'!Área_de_impresión</vt:lpstr>
      <vt:lpstr>'Enero-Agosto 2016'!Área_de_impresión</vt:lpstr>
      <vt:lpstr>'Enero-Diciembre 2016'!Área_de_impresión</vt:lpstr>
      <vt:lpstr>'Enero-Julio 2016'!Área_de_impresión</vt:lpstr>
      <vt:lpstr>'Enero-Junio 2016'!Área_de_impresión</vt:lpstr>
      <vt:lpstr>'Enero-Mayo 2016'!Área_de_impresión</vt:lpstr>
      <vt:lpstr>'Enero-Noviembre 2016 '!Área_de_impresión</vt:lpstr>
      <vt:lpstr>'Enero-Octubre 2016'!Área_de_impresión</vt:lpstr>
      <vt:lpstr>'Enero-Septiembre 2016'!Área_de_impresión</vt:lpstr>
      <vt:lpstr>'Febrero 2017'!Área_de_impresión</vt:lpstr>
      <vt:lpstr>'Febrero 2018'!Área_de_impresión</vt:lpstr>
      <vt:lpstr>'Febrero 2019'!Área_de_impresión</vt:lpstr>
      <vt:lpstr>'Febrero 2020'!Área_de_impresión</vt:lpstr>
      <vt:lpstr>'Febrero 2021 '!Área_de_impresión</vt:lpstr>
      <vt:lpstr>'Febrero 2022'!Área_de_impresión</vt:lpstr>
      <vt:lpstr>'Febrero 2023'!Área_de_impresión</vt:lpstr>
      <vt:lpstr>'Febrero 2024'!Área_de_impresión</vt:lpstr>
      <vt:lpstr>'Julio 2017'!Área_de_impresión</vt:lpstr>
      <vt:lpstr>'Julio 2018'!Área_de_impresión</vt:lpstr>
      <vt:lpstr>'Julio 2019'!Área_de_impresión</vt:lpstr>
      <vt:lpstr>'Julio 2020'!Área_de_impresión</vt:lpstr>
      <vt:lpstr>'Julio 2021'!Área_de_impresión</vt:lpstr>
      <vt:lpstr>'Julio 2022'!Área_de_impresión</vt:lpstr>
      <vt:lpstr>'Julio 2023'!Área_de_impresión</vt:lpstr>
      <vt:lpstr>'Julio 2024'!Área_de_impresión</vt:lpstr>
      <vt:lpstr>'Junio 2017'!Área_de_impresión</vt:lpstr>
      <vt:lpstr>'Junio 2018'!Área_de_impresión</vt:lpstr>
      <vt:lpstr>'Junio 2019'!Área_de_impresión</vt:lpstr>
      <vt:lpstr>'Junio 2020 '!Área_de_impresión</vt:lpstr>
      <vt:lpstr>'Junio 2021'!Área_de_impresión</vt:lpstr>
      <vt:lpstr>'Junio 2022'!Área_de_impresión</vt:lpstr>
      <vt:lpstr>'Junio 2023'!Área_de_impresión</vt:lpstr>
      <vt:lpstr>'Junio 2024'!Área_de_impresión</vt:lpstr>
      <vt:lpstr>'Marzo 2017'!Área_de_impresión</vt:lpstr>
      <vt:lpstr>'Marzo 2018'!Área_de_impresión</vt:lpstr>
      <vt:lpstr>'Marzo 2019'!Área_de_impresión</vt:lpstr>
      <vt:lpstr>'Marzo 2020'!Área_de_impresión</vt:lpstr>
      <vt:lpstr>'Marzo 2021  '!Área_de_impresión</vt:lpstr>
      <vt:lpstr>'Marzo 2022'!Área_de_impresión</vt:lpstr>
      <vt:lpstr>'Marzo 2023'!Área_de_impresión</vt:lpstr>
      <vt:lpstr>'Marzo 2024'!Área_de_impresión</vt:lpstr>
      <vt:lpstr>'Mayo 2017'!Área_de_impresión</vt:lpstr>
      <vt:lpstr>'Mayo 2018'!Área_de_impresión</vt:lpstr>
      <vt:lpstr>'Mayo 2019'!Área_de_impresión</vt:lpstr>
      <vt:lpstr>'Mayo 2020 '!Área_de_impresión</vt:lpstr>
      <vt:lpstr>'Mayo 2021'!Área_de_impresión</vt:lpstr>
      <vt:lpstr>'Mayo 2022'!Área_de_impresión</vt:lpstr>
      <vt:lpstr>'Mayo 2023'!Área_de_impresión</vt:lpstr>
      <vt:lpstr>'Mayo 2024'!Área_de_impresión</vt:lpstr>
      <vt:lpstr>'Noviembre 2017'!Área_de_impresión</vt:lpstr>
      <vt:lpstr>'Noviembre 2018'!Área_de_impresión</vt:lpstr>
      <vt:lpstr>'Noviembre 2019'!Área_de_impresión</vt:lpstr>
      <vt:lpstr>'Noviembre 2020 '!Área_de_impresión</vt:lpstr>
      <vt:lpstr>'Noviembre 2022'!Área_de_impresión</vt:lpstr>
      <vt:lpstr>'Noviembre 2023'!Área_de_impresión</vt:lpstr>
      <vt:lpstr>'Octubre 2017'!Área_de_impresión</vt:lpstr>
      <vt:lpstr>'Octubre 2018'!Área_de_impresión</vt:lpstr>
      <vt:lpstr>'Octubre 2019'!Área_de_impresión</vt:lpstr>
      <vt:lpstr>'Octubre 2020'!Área_de_impresión</vt:lpstr>
      <vt:lpstr>'Octubre 2022'!Área_de_impresión</vt:lpstr>
      <vt:lpstr>'Octubre 2023'!Área_de_impresión</vt:lpstr>
      <vt:lpstr>'Septiembre 2017'!Área_de_impresión</vt:lpstr>
      <vt:lpstr>'Septiembre 2018'!Área_de_impresión</vt:lpstr>
      <vt:lpstr>'Septiembre 2019'!Área_de_impresión</vt:lpstr>
      <vt:lpstr>'Septiembre 2020 '!Área_de_impresión</vt:lpstr>
      <vt:lpstr>'Septiembre 2021'!Área_de_impresión</vt:lpstr>
      <vt:lpstr>'Septiembre 2022'!Área_de_impresión</vt:lpstr>
      <vt:lpstr>'Septiembre 2023'!Área_de_impresión</vt:lpstr>
      <vt:lpstr>'Septiembre 2024'!Área_de_impresión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Ernesto  Mercedes Ulloa</dc:creator>
  <cp:lastModifiedBy>Miladys Margarita Abreu García</cp:lastModifiedBy>
  <cp:lastPrinted>2024-07-12T13:49:19Z</cp:lastPrinted>
  <dcterms:created xsi:type="dcterms:W3CDTF">2016-05-24T19:41:01Z</dcterms:created>
  <dcterms:modified xsi:type="dcterms:W3CDTF">2024-10-11T20:08:13Z</dcterms:modified>
</cp:coreProperties>
</file>